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X:\Webサイト\mysite1\bado_kyou\detail\"/>
    </mc:Choice>
  </mc:AlternateContent>
  <xr:revisionPtr revIDLastSave="0" documentId="13_ncr:1_{61F7AC82-EB22-4AC2-AF00-62244B5195DA}" xr6:coauthVersionLast="47" xr6:coauthVersionMax="47" xr10:uidLastSave="{00000000-0000-0000-0000-000000000000}"/>
  <bookViews>
    <workbookView xWindow="-3540" yWindow="-16320" windowWidth="29040" windowHeight="15720" xr2:uid="{00000000-000D-0000-FFFF-FFFF00000000}"/>
  </bookViews>
  <sheets>
    <sheet name="記入の仕方" sheetId="14" r:id="rId1"/>
    <sheet name="団体登録制限" sheetId="16" r:id="rId2"/>
    <sheet name="個人登録" sheetId="4" r:id="rId3"/>
    <sheet name="団体登録" sheetId="10" r:id="rId4"/>
    <sheet name="追加登録" sheetId="11" state="hidden" r:id="rId5"/>
    <sheet name="在勤在学情報" sheetId="15" r:id="rId6"/>
    <sheet name="クラブ概要" sheetId="6" r:id="rId7"/>
    <sheet name="振込控え" sheetId="18" r:id="rId8"/>
    <sheet name="半数判定" sheetId="17" state="hidden" r:id="rId9"/>
    <sheet name="dantaitouroku" sheetId="12" state="hidden" r:id="rId10"/>
    <sheet name="tuikatouroku" sheetId="13" state="hidden" r:id="rId11"/>
  </sheets>
  <externalReferences>
    <externalReference r:id="rId12"/>
  </externalReferences>
  <definedNames>
    <definedName name="_xlnm.Print_Area" localSheetId="6">クラブ概要!$A:$E</definedName>
    <definedName name="_xlnm.Print_Area" localSheetId="2">個人登録!$A:$G</definedName>
    <definedName name="_xlnm.Print_Area" localSheetId="5">在勤在学情報!$A$1:$J$27</definedName>
    <definedName name="_xlnm.Print_Area" localSheetId="3">団体登録!$A:$O</definedName>
    <definedName name="_xlnm.Print_Area" localSheetId="4">追加登録!$A:$O</definedName>
    <definedName name="駐車場">INDIRECT([1]オープン戦個人戦要項!$R$5)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10" l="1"/>
  <c r="D2" i="17"/>
  <c r="A22" i="10"/>
  <c r="A24" i="10"/>
  <c r="A26" i="10"/>
  <c r="A28" i="10"/>
  <c r="A30" i="10"/>
  <c r="A32" i="10"/>
  <c r="A34" i="10"/>
  <c r="A36" i="10"/>
  <c r="A38" i="10"/>
  <c r="A40" i="10"/>
  <c r="A42" i="10"/>
  <c r="A44" i="10"/>
  <c r="A46" i="10"/>
  <c r="A48" i="10"/>
  <c r="A50" i="10"/>
  <c r="A52" i="10"/>
  <c r="A54" i="10"/>
  <c r="A56" i="10"/>
  <c r="A58" i="10"/>
  <c r="A60" i="10"/>
  <c r="A62" i="10"/>
  <c r="A64" i="10"/>
  <c r="A66" i="10"/>
  <c r="A68" i="10"/>
  <c r="A70" i="10"/>
  <c r="A72" i="10"/>
  <c r="A74" i="10"/>
  <c r="A76" i="10"/>
  <c r="A78" i="10"/>
  <c r="A80" i="10"/>
  <c r="A82" i="10"/>
  <c r="A84" i="10"/>
  <c r="A86" i="10"/>
  <c r="A88" i="10"/>
  <c r="A90" i="10"/>
  <c r="A92" i="10"/>
  <c r="A94" i="10"/>
  <c r="A96" i="10"/>
  <c r="A98" i="10"/>
  <c r="M51" i="15"/>
  <c r="L51" i="15"/>
  <c r="M50" i="15"/>
  <c r="L50" i="15"/>
  <c r="M49" i="15"/>
  <c r="L49" i="15"/>
  <c r="M48" i="15"/>
  <c r="L48" i="15"/>
  <c r="M47" i="15"/>
  <c r="L47" i="15"/>
  <c r="M46" i="15"/>
  <c r="L46" i="15"/>
  <c r="M45" i="15"/>
  <c r="L45" i="15"/>
  <c r="M44" i="15"/>
  <c r="L44" i="15"/>
  <c r="M43" i="15"/>
  <c r="L43" i="15"/>
  <c r="M42" i="15"/>
  <c r="L42" i="15"/>
  <c r="M41" i="15"/>
  <c r="L41" i="15"/>
  <c r="M40" i="15"/>
  <c r="L40" i="15"/>
  <c r="M39" i="15"/>
  <c r="L39" i="15"/>
  <c r="M38" i="15"/>
  <c r="L38" i="15"/>
  <c r="M37" i="15"/>
  <c r="L37" i="15"/>
  <c r="M36" i="15"/>
  <c r="L36" i="15"/>
  <c r="M35" i="15"/>
  <c r="L35" i="15"/>
  <c r="M34" i="15"/>
  <c r="L34" i="15"/>
  <c r="M33" i="15"/>
  <c r="L33" i="15"/>
  <c r="M32" i="15"/>
  <c r="L32" i="15"/>
  <c r="M31" i="15"/>
  <c r="L31" i="15"/>
  <c r="M30" i="15"/>
  <c r="L30" i="15"/>
  <c r="M29" i="15"/>
  <c r="L29" i="15"/>
  <c r="M28" i="15"/>
  <c r="L28" i="15"/>
  <c r="M27" i="15"/>
  <c r="L27" i="15"/>
  <c r="M26" i="15"/>
  <c r="L26" i="15"/>
  <c r="M25" i="15"/>
  <c r="L25" i="15"/>
  <c r="M24" i="15"/>
  <c r="L24" i="15"/>
  <c r="M23" i="15"/>
  <c r="L23" i="15"/>
  <c r="M22" i="15"/>
  <c r="L22" i="15"/>
  <c r="M21" i="15"/>
  <c r="L21" i="15"/>
  <c r="M20" i="15"/>
  <c r="L20" i="15"/>
  <c r="M19" i="15"/>
  <c r="L19" i="15"/>
  <c r="M18" i="15"/>
  <c r="L18" i="15"/>
  <c r="M17" i="15"/>
  <c r="L17" i="15"/>
  <c r="M16" i="15"/>
  <c r="L16" i="15"/>
  <c r="M15" i="15"/>
  <c r="L15" i="15"/>
  <c r="M14" i="15"/>
  <c r="L14" i="15"/>
  <c r="M13" i="15"/>
  <c r="L13" i="15"/>
  <c r="M12" i="15"/>
  <c r="L12" i="15"/>
  <c r="M11" i="15"/>
  <c r="L11" i="15"/>
  <c r="M10" i="15"/>
  <c r="L10" i="15"/>
  <c r="M9" i="15"/>
  <c r="L9" i="15"/>
  <c r="M8" i="15"/>
  <c r="L8" i="15"/>
  <c r="M7" i="15"/>
  <c r="L7" i="15"/>
  <c r="M6" i="15"/>
  <c r="L6" i="15"/>
  <c r="C2" i="15"/>
  <c r="A1" i="15"/>
  <c r="J4" i="12"/>
  <c r="I33" i="12"/>
  <c r="I19" i="12"/>
  <c r="I24" i="12"/>
  <c r="J21" i="12"/>
  <c r="I17" i="12"/>
  <c r="I20" i="12"/>
  <c r="I4" i="12"/>
  <c r="J33" i="12"/>
  <c r="I38" i="12"/>
  <c r="J27" i="12"/>
  <c r="J6" i="12"/>
  <c r="J28" i="12"/>
  <c r="I23" i="12"/>
  <c r="I8" i="12"/>
  <c r="J11" i="12"/>
  <c r="J37" i="12"/>
  <c r="J16" i="12"/>
  <c r="J8" i="12"/>
  <c r="I13" i="12"/>
  <c r="J36" i="12"/>
  <c r="I15" i="12"/>
  <c r="J20" i="12"/>
  <c r="J2" i="12"/>
  <c r="I7" i="12"/>
  <c r="I22" i="12"/>
  <c r="I6" i="12"/>
  <c r="J15" i="12"/>
  <c r="I9" i="12"/>
  <c r="I25" i="12"/>
  <c r="J7" i="12"/>
  <c r="J3" i="12"/>
  <c r="J10" i="12"/>
  <c r="J32" i="12"/>
  <c r="J13" i="12"/>
  <c r="J9" i="12"/>
  <c r="I12" i="12"/>
  <c r="J5" i="12"/>
  <c r="J24" i="12"/>
  <c r="I14" i="12"/>
  <c r="J12" i="12"/>
  <c r="I18" i="12"/>
  <c r="I10" i="12"/>
  <c r="I5" i="12"/>
  <c r="J34" i="12"/>
  <c r="J18" i="12"/>
  <c r="J26" i="12"/>
  <c r="I35" i="12"/>
  <c r="I37" i="12"/>
  <c r="I27" i="12"/>
  <c r="I28" i="12"/>
  <c r="I3" i="12"/>
  <c r="I31" i="12"/>
  <c r="J19" i="12"/>
  <c r="I36" i="12"/>
  <c r="I2" i="12"/>
  <c r="J17" i="12"/>
  <c r="I11" i="12"/>
  <c r="J25" i="12"/>
  <c r="I21" i="12"/>
  <c r="I34" i="12"/>
  <c r="I30" i="12"/>
  <c r="I26" i="12"/>
  <c r="J35" i="12"/>
  <c r="J22" i="12"/>
  <c r="J30" i="12"/>
  <c r="I32" i="12"/>
  <c r="J38" i="12"/>
  <c r="I29" i="12"/>
  <c r="J23" i="12"/>
  <c r="J31" i="12"/>
  <c r="J29" i="12"/>
  <c r="J14" i="12"/>
  <c r="I16" i="12"/>
  <c r="C2" i="17" l="1"/>
  <c r="H2" i="17" s="1"/>
  <c r="A2" i="17"/>
  <c r="B2" i="17" s="1"/>
  <c r="G2" i="17" s="1"/>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I2" i="17" l="1"/>
  <c r="D10" i="4"/>
  <c r="C10" i="4"/>
  <c r="B10" i="4"/>
  <c r="A2" i="4"/>
  <c r="F10" i="4" l="1"/>
  <c r="O5" i="11" l="1"/>
  <c r="O6" i="11" s="1"/>
  <c r="K5" i="11"/>
  <c r="K6" i="11" s="1"/>
  <c r="L5" i="11"/>
  <c r="L6" i="11" s="1"/>
  <c r="K8" i="11"/>
  <c r="I8" i="11" s="1"/>
  <c r="K7" i="11"/>
  <c r="I7" i="11" s="1"/>
  <c r="D15" i="10"/>
  <c r="K14" i="10" s="1"/>
  <c r="D14" i="10"/>
  <c r="I14" i="10" s="1"/>
  <c r="N12" i="10"/>
  <c r="K12" i="10"/>
  <c r="J12" i="10"/>
  <c r="N11" i="10"/>
  <c r="K11" i="10"/>
  <c r="J11" i="10"/>
  <c r="I11" i="10"/>
  <c r="D11" i="10"/>
  <c r="D10" i="10"/>
  <c r="O9" i="10"/>
  <c r="K9" i="10"/>
  <c r="D9" i="10"/>
  <c r="K8" i="10"/>
  <c r="D8" i="10"/>
  <c r="D7" i="10"/>
  <c r="O6" i="10"/>
  <c r="K6" i="10"/>
  <c r="D6" i="10"/>
  <c r="D12" i="10" l="1"/>
  <c r="I12" i="10" s="1"/>
  <c r="I13" i="10" s="1"/>
  <c r="J13" i="10"/>
  <c r="K13" i="10"/>
  <c r="N13" i="10"/>
  <c r="I9" i="11"/>
  <c r="I15" i="10"/>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A2" i="13"/>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3" i="12"/>
  <c r="A2" i="12"/>
  <c r="I16" i="10" l="1"/>
  <c r="K26" i="13"/>
  <c r="K8" i="13"/>
  <c r="I21" i="13"/>
  <c r="K21" i="13"/>
  <c r="K27" i="13"/>
  <c r="I2" i="13"/>
  <c r="I25" i="13"/>
  <c r="K5" i="13"/>
  <c r="I8" i="13"/>
  <c r="K25" i="13"/>
  <c r="K11" i="13"/>
  <c r="I23" i="13"/>
  <c r="I3" i="13"/>
  <c r="K13" i="13"/>
  <c r="I5" i="13"/>
  <c r="I4" i="13"/>
  <c r="I20" i="13"/>
  <c r="I18" i="13"/>
  <c r="I22" i="13"/>
  <c r="K6" i="13"/>
  <c r="I29" i="13"/>
  <c r="I28" i="13"/>
  <c r="K22" i="13"/>
  <c r="I31" i="13"/>
  <c r="I16" i="13"/>
  <c r="K7" i="13"/>
  <c r="I15" i="13"/>
  <c r="K17" i="13"/>
  <c r="K19" i="13"/>
  <c r="K31" i="13"/>
  <c r="I19" i="13"/>
  <c r="I26" i="13"/>
  <c r="K2" i="13"/>
  <c r="K14" i="13"/>
  <c r="I32" i="13"/>
  <c r="K32" i="13"/>
  <c r="I7" i="13"/>
  <c r="I30" i="13"/>
  <c r="K20" i="13"/>
  <c r="K3" i="13"/>
  <c r="I14" i="13"/>
  <c r="K15" i="13"/>
  <c r="K18" i="13"/>
  <c r="K10" i="13"/>
  <c r="I17" i="13"/>
  <c r="K30" i="13"/>
  <c r="I12" i="13"/>
  <c r="K24" i="13"/>
  <c r="K12" i="13"/>
  <c r="I6" i="13"/>
  <c r="I10" i="13"/>
  <c r="K23" i="13"/>
  <c r="K4" i="13"/>
  <c r="K9" i="13"/>
  <c r="K29" i="13"/>
  <c r="K16" i="13"/>
  <c r="I27" i="13"/>
  <c r="I13" i="13"/>
  <c r="K28" i="13"/>
  <c r="I9" i="13"/>
  <c r="I24" i="13"/>
  <c r="I11" i="13"/>
  <c r="K5" i="10" l="1"/>
  <c r="D4" i="10"/>
  <c r="D5" i="10"/>
  <c r="C3" i="15" s="1"/>
  <c r="A1" i="6" l="1"/>
  <c r="D5" i="11" l="1"/>
  <c r="D4" i="11"/>
  <c r="A1" i="11"/>
  <c r="A1" i="10"/>
  <c r="D6" i="11" l="1"/>
  <c r="I5" i="11" l="1"/>
  <c r="J5" i="11"/>
  <c r="I6" i="11" l="1"/>
  <c r="I10" i="11" s="1"/>
  <c r="N9" i="13"/>
  <c r="B12" i="12"/>
  <c r="K7" i="12"/>
  <c r="B19" i="12"/>
  <c r="C12" i="12"/>
  <c r="C11" i="13"/>
  <c r="C20" i="12"/>
  <c r="B2" i="12"/>
  <c r="L7" i="13"/>
  <c r="K28" i="12"/>
  <c r="L25" i="12"/>
  <c r="H18" i="13"/>
  <c r="E12" i="12"/>
  <c r="L35" i="12"/>
  <c r="B23" i="12"/>
  <c r="K13" i="12"/>
  <c r="C31" i="13"/>
  <c r="E16" i="13"/>
  <c r="D7" i="12"/>
  <c r="E8" i="13"/>
  <c r="C5" i="13"/>
  <c r="H12" i="12"/>
  <c r="D35" i="12"/>
  <c r="K23" i="12"/>
  <c r="E17" i="13"/>
  <c r="D33" i="12"/>
  <c r="L5" i="13"/>
  <c r="C18" i="12"/>
  <c r="F2" i="13"/>
  <c r="L2" i="13"/>
  <c r="K19" i="12"/>
  <c r="B24" i="12"/>
  <c r="C3" i="13"/>
  <c r="C19" i="12"/>
  <c r="H34" i="12"/>
  <c r="G29" i="13"/>
  <c r="F3" i="12"/>
  <c r="E8" i="12"/>
  <c r="B16" i="13"/>
  <c r="G27" i="13"/>
  <c r="H29" i="13"/>
  <c r="T15" i="12"/>
  <c r="L17" i="12"/>
  <c r="C34" i="12"/>
  <c r="K2" i="12"/>
  <c r="L24" i="13"/>
  <c r="F21" i="13"/>
  <c r="F19" i="13"/>
  <c r="E11" i="12"/>
  <c r="E3" i="13"/>
  <c r="L6" i="13"/>
  <c r="M36" i="12"/>
  <c r="F28" i="13"/>
  <c r="F29" i="12"/>
  <c r="M17" i="12"/>
  <c r="E13" i="12"/>
  <c r="U8" i="13"/>
  <c r="E4" i="13"/>
  <c r="K37" i="12"/>
  <c r="E7" i="12"/>
  <c r="L30" i="13"/>
  <c r="F27" i="13"/>
  <c r="D21" i="12"/>
  <c r="F5" i="12"/>
  <c r="G4" i="13"/>
  <c r="D32" i="12"/>
  <c r="B6" i="13"/>
  <c r="E5" i="13"/>
  <c r="M12" i="12"/>
  <c r="M21" i="12"/>
  <c r="E7" i="13"/>
  <c r="T33" i="12"/>
  <c r="E28" i="12"/>
  <c r="N18" i="13"/>
  <c r="G27" i="12"/>
  <c r="D32" i="13"/>
  <c r="M28" i="13"/>
  <c r="T37" i="12"/>
  <c r="H19" i="12"/>
  <c r="D22" i="13"/>
  <c r="E19" i="13"/>
  <c r="D15" i="13"/>
  <c r="T25" i="12"/>
  <c r="M29" i="12"/>
  <c r="G7" i="13"/>
  <c r="E14" i="13"/>
  <c r="L22" i="12"/>
  <c r="B5" i="13"/>
  <c r="G7" i="12"/>
  <c r="K4" i="12"/>
  <c r="B30" i="13"/>
  <c r="K21" i="12"/>
  <c r="G22" i="13"/>
  <c r="L36" i="12"/>
  <c r="E25" i="13"/>
  <c r="F31" i="12"/>
  <c r="C18" i="13"/>
  <c r="C21" i="12"/>
  <c r="L8" i="13"/>
  <c r="H24" i="13"/>
  <c r="D24" i="12"/>
  <c r="L32" i="12"/>
  <c r="F37" i="12"/>
  <c r="L24" i="12"/>
  <c r="B11" i="13"/>
  <c r="M31" i="13"/>
  <c r="C6" i="13"/>
  <c r="C16" i="12"/>
  <c r="M20" i="12"/>
  <c r="T9" i="12"/>
  <c r="H20" i="12"/>
  <c r="F26" i="12"/>
  <c r="M26" i="13"/>
  <c r="T23" i="12"/>
  <c r="U10" i="13"/>
  <c r="U23" i="13"/>
  <c r="K32" i="12"/>
  <c r="K38" i="12"/>
  <c r="B16" i="12"/>
  <c r="L13" i="12"/>
  <c r="M24" i="12"/>
  <c r="H38" i="12"/>
  <c r="L6" i="12"/>
  <c r="G12" i="12"/>
  <c r="H4" i="13"/>
  <c r="H9" i="13"/>
  <c r="E26" i="13"/>
  <c r="C21" i="13"/>
  <c r="E27" i="12"/>
  <c r="C35" i="12"/>
  <c r="N25" i="13"/>
  <c r="G16" i="13"/>
  <c r="G28" i="12"/>
  <c r="M30" i="12"/>
  <c r="N30" i="13"/>
  <c r="M6" i="12"/>
  <c r="B35" i="12"/>
  <c r="G20" i="12"/>
  <c r="K16" i="12"/>
  <c r="D9" i="13"/>
  <c r="B9" i="13"/>
  <c r="B8" i="13"/>
  <c r="U22" i="13"/>
  <c r="U2" i="13"/>
  <c r="G8" i="12"/>
  <c r="C4" i="13"/>
  <c r="M18" i="13"/>
  <c r="B11" i="12"/>
  <c r="B24" i="13"/>
  <c r="H2" i="13"/>
  <c r="E2" i="13"/>
  <c r="G31" i="12"/>
  <c r="N3" i="13"/>
  <c r="L26" i="12"/>
  <c r="N10" i="13"/>
  <c r="T27" i="12"/>
  <c r="T17" i="12"/>
  <c r="B10" i="13"/>
  <c r="B18" i="12"/>
  <c r="M9" i="12"/>
  <c r="D22" i="12"/>
  <c r="L15" i="12"/>
  <c r="F29" i="13"/>
  <c r="H6" i="13"/>
  <c r="G23" i="12"/>
  <c r="L10" i="12"/>
  <c r="L28" i="13"/>
  <c r="M26" i="12"/>
  <c r="U26" i="13"/>
  <c r="C30" i="12"/>
  <c r="F24" i="12"/>
  <c r="N4" i="13"/>
  <c r="F6" i="12"/>
  <c r="D27" i="13"/>
  <c r="F15" i="12"/>
  <c r="M5" i="12"/>
  <c r="M34" i="12"/>
  <c r="F32" i="13"/>
  <c r="G3" i="12"/>
  <c r="G25" i="12"/>
  <c r="E12" i="13"/>
  <c r="B37" i="12"/>
  <c r="L27" i="12"/>
  <c r="B26" i="13"/>
  <c r="N6" i="13"/>
  <c r="H23" i="12"/>
  <c r="N17" i="13"/>
  <c r="K15" i="12"/>
  <c r="M32" i="13"/>
  <c r="T13" i="12"/>
  <c r="B26" i="12"/>
  <c r="D23" i="12"/>
  <c r="K27" i="12"/>
  <c r="M27" i="13"/>
  <c r="F18" i="13"/>
  <c r="B3" i="13"/>
  <c r="T31" i="12"/>
  <c r="L21" i="13"/>
  <c r="D21" i="13"/>
  <c r="M19" i="13"/>
  <c r="H30" i="12"/>
  <c r="H2" i="12"/>
  <c r="E19" i="12"/>
  <c r="L4" i="12"/>
  <c r="C30" i="13"/>
  <c r="B4" i="12"/>
  <c r="C28" i="13"/>
  <c r="F22" i="13"/>
  <c r="T16" i="12"/>
  <c r="T6" i="12"/>
  <c r="D24" i="13"/>
  <c r="D4" i="12"/>
  <c r="E29" i="13"/>
  <c r="F11" i="13"/>
  <c r="G19" i="12"/>
  <c r="M28" i="12"/>
  <c r="M38" i="12"/>
  <c r="N26" i="13"/>
  <c r="E23" i="12"/>
  <c r="H33" i="12"/>
  <c r="U20" i="13"/>
  <c r="F26" i="13"/>
  <c r="M2" i="13"/>
  <c r="C10" i="12"/>
  <c r="B28" i="12"/>
  <c r="L32" i="13"/>
  <c r="D38" i="12"/>
  <c r="F3" i="13"/>
  <c r="G15" i="13"/>
  <c r="B4" i="13"/>
  <c r="L28" i="12"/>
  <c r="F34" i="12"/>
  <c r="M20" i="13"/>
  <c r="H7" i="13"/>
  <c r="C15" i="12"/>
  <c r="B21" i="12"/>
  <c r="N32" i="13"/>
  <c r="D9" i="12"/>
  <c r="G3" i="13"/>
  <c r="C2" i="12"/>
  <c r="H31" i="12"/>
  <c r="H3" i="13"/>
  <c r="H10" i="12"/>
  <c r="H18" i="12"/>
  <c r="H22" i="13"/>
  <c r="C8" i="12"/>
  <c r="F25" i="12"/>
  <c r="H6" i="12"/>
  <c r="H26" i="13"/>
  <c r="L19" i="13"/>
  <c r="G23" i="13"/>
  <c r="D28" i="13"/>
  <c r="G33" i="12"/>
  <c r="M15" i="12"/>
  <c r="L23" i="12"/>
  <c r="H36" i="12"/>
  <c r="T38" i="12"/>
  <c r="N28" i="13"/>
  <c r="K9" i="12"/>
  <c r="E5" i="12"/>
  <c r="D30" i="12"/>
  <c r="H32" i="12"/>
  <c r="T8" i="12"/>
  <c r="H37" i="12"/>
  <c r="M21" i="13"/>
  <c r="U16" i="13"/>
  <c r="F14" i="13"/>
  <c r="U7" i="13"/>
  <c r="F14" i="12"/>
  <c r="F20" i="12"/>
  <c r="L18" i="12"/>
  <c r="G34" i="12"/>
  <c r="E14" i="12"/>
  <c r="T35" i="12"/>
  <c r="G17" i="12"/>
  <c r="T18" i="12"/>
  <c r="F7" i="13"/>
  <c r="F9" i="12"/>
  <c r="F11" i="12"/>
  <c r="K20" i="12"/>
  <c r="E38" i="12"/>
  <c r="G4" i="12"/>
  <c r="B15" i="12"/>
  <c r="N15" i="13"/>
  <c r="G5" i="13"/>
  <c r="E18" i="12"/>
  <c r="M2" i="12"/>
  <c r="C11" i="12"/>
  <c r="F28" i="12"/>
  <c r="D10" i="13"/>
  <c r="D3" i="13"/>
  <c r="M4" i="13"/>
  <c r="E17" i="12"/>
  <c r="D17" i="13"/>
  <c r="L26" i="13"/>
  <c r="T34" i="12"/>
  <c r="G15" i="12"/>
  <c r="B34" i="12"/>
  <c r="B2" i="13"/>
  <c r="E18" i="13"/>
  <c r="C26" i="12"/>
  <c r="L9" i="12"/>
  <c r="C15" i="13"/>
  <c r="C4" i="12"/>
  <c r="E27" i="13"/>
  <c r="B21" i="13"/>
  <c r="D14" i="12"/>
  <c r="G22" i="12"/>
  <c r="L18" i="13"/>
  <c r="G28" i="13"/>
  <c r="B18" i="13"/>
  <c r="K26" i="12"/>
  <c r="F25" i="13"/>
  <c r="D19" i="12"/>
  <c r="D11" i="13"/>
  <c r="H14" i="12"/>
  <c r="B32" i="13"/>
  <c r="U14" i="13"/>
  <c r="L16" i="13"/>
  <c r="C25" i="12"/>
  <c r="F36" i="12"/>
  <c r="H10" i="13"/>
  <c r="D26" i="13"/>
  <c r="D25" i="12"/>
  <c r="N12" i="13"/>
  <c r="C32" i="13"/>
  <c r="T3" i="12"/>
  <c r="H7" i="12"/>
  <c r="C2" i="13"/>
  <c r="M6" i="13"/>
  <c r="H23" i="13"/>
  <c r="D28" i="12"/>
  <c r="D6" i="12"/>
  <c r="E24" i="12"/>
  <c r="H9" i="12"/>
  <c r="D3" i="12"/>
  <c r="C26" i="13"/>
  <c r="F9" i="13"/>
  <c r="K5" i="12"/>
  <c r="G9" i="12"/>
  <c r="M31" i="12"/>
  <c r="K18" i="12"/>
  <c r="M32" i="12"/>
  <c r="C3" i="12"/>
  <c r="E30" i="12"/>
  <c r="F4" i="12"/>
  <c r="T11" i="12"/>
  <c r="U18" i="13"/>
  <c r="H5" i="13"/>
  <c r="G18" i="13"/>
  <c r="H30" i="13"/>
  <c r="F6" i="13"/>
  <c r="N16" i="13"/>
  <c r="U21" i="13"/>
  <c r="U24" i="13"/>
  <c r="E9" i="13"/>
  <c r="M3" i="12"/>
  <c r="F24" i="13"/>
  <c r="E36" i="12"/>
  <c r="D19" i="13"/>
  <c r="G2" i="13"/>
  <c r="G13" i="13"/>
  <c r="L29" i="12"/>
  <c r="T14" i="12"/>
  <c r="B30" i="12"/>
  <c r="H32" i="13"/>
  <c r="C23" i="12"/>
  <c r="N13" i="13"/>
  <c r="L33" i="12"/>
  <c r="E3" i="12"/>
  <c r="N21" i="13"/>
  <c r="F8" i="13"/>
  <c r="K29" i="12"/>
  <c r="T32" i="12"/>
  <c r="H4" i="12"/>
  <c r="C27" i="12"/>
  <c r="F7" i="12"/>
  <c r="D30" i="13"/>
  <c r="E6" i="12"/>
  <c r="M7" i="12"/>
  <c r="F35" i="12"/>
  <c r="G24" i="12"/>
  <c r="L29" i="13"/>
  <c r="B3" i="12"/>
  <c r="B17" i="12"/>
  <c r="D5" i="13"/>
  <c r="B33" i="12"/>
  <c r="K24" i="12"/>
  <c r="E20" i="13"/>
  <c r="T30" i="12"/>
  <c r="G37" i="12"/>
  <c r="F10" i="12"/>
  <c r="M10" i="13"/>
  <c r="B32" i="12"/>
  <c r="M10" i="12"/>
  <c r="C32" i="12"/>
  <c r="L7" i="12"/>
  <c r="L8" i="12"/>
  <c r="M25" i="12"/>
  <c r="G18" i="12"/>
  <c r="H20" i="13"/>
  <c r="M22" i="12"/>
  <c r="E15" i="13"/>
  <c r="C23" i="13"/>
  <c r="N24" i="13"/>
  <c r="D34" i="12"/>
  <c r="T10" i="12"/>
  <c r="D12" i="13"/>
  <c r="L3" i="12"/>
  <c r="M11" i="13"/>
  <c r="C8" i="13"/>
  <c r="L11" i="12"/>
  <c r="B22" i="12"/>
  <c r="T28" i="12"/>
  <c r="L23" i="13"/>
  <c r="F13" i="13"/>
  <c r="T36" i="12"/>
  <c r="G14" i="12"/>
  <c r="C16" i="13"/>
  <c r="L4" i="13"/>
  <c r="G16" i="12"/>
  <c r="B13" i="13"/>
  <c r="U32" i="13"/>
  <c r="G20" i="13"/>
  <c r="D20" i="13"/>
  <c r="M19" i="12"/>
  <c r="U29" i="13"/>
  <c r="G9" i="13"/>
  <c r="D13" i="12"/>
  <c r="N14" i="13"/>
  <c r="L20" i="12"/>
  <c r="M8" i="12"/>
  <c r="C10" i="13"/>
  <c r="N22" i="13"/>
  <c r="G21" i="12"/>
  <c r="U28" i="13"/>
  <c r="N19" i="13"/>
  <c r="K33" i="12"/>
  <c r="G35" i="12"/>
  <c r="K36" i="12"/>
  <c r="G29" i="12"/>
  <c r="B36" i="12"/>
  <c r="T2" i="12"/>
  <c r="F30" i="12"/>
  <c r="B8" i="12"/>
  <c r="M15" i="13"/>
  <c r="G6" i="12"/>
  <c r="H12" i="13"/>
  <c r="T26" i="12"/>
  <c r="C12" i="13"/>
  <c r="E16" i="12"/>
  <c r="E13" i="13"/>
  <c r="F12" i="12"/>
  <c r="D29" i="12"/>
  <c r="F12" i="13"/>
  <c r="B7" i="13"/>
  <c r="M35" i="12"/>
  <c r="C17" i="12"/>
  <c r="E15" i="12"/>
  <c r="E28" i="13"/>
  <c r="U25" i="13"/>
  <c r="U27" i="13"/>
  <c r="M24" i="13"/>
  <c r="H31" i="13"/>
  <c r="T21" i="12"/>
  <c r="H22" i="12"/>
  <c r="F16" i="13"/>
  <c r="D16" i="12"/>
  <c r="M14" i="13"/>
  <c r="L37" i="12"/>
  <c r="E20" i="12"/>
  <c r="H16" i="12"/>
  <c r="B29" i="13"/>
  <c r="C31" i="12"/>
  <c r="C9" i="12"/>
  <c r="F2" i="12"/>
  <c r="K31" i="12"/>
  <c r="B27" i="13"/>
  <c r="T20" i="12"/>
  <c r="D31" i="13"/>
  <c r="N8" i="13"/>
  <c r="M25" i="13"/>
  <c r="F22" i="12"/>
  <c r="H13" i="13"/>
  <c r="D10" i="12"/>
  <c r="B25" i="12"/>
  <c r="B25" i="13"/>
  <c r="E32" i="13"/>
  <c r="C20" i="13"/>
  <c r="D11" i="12"/>
  <c r="D2" i="13"/>
  <c r="C28" i="12"/>
  <c r="D8" i="13"/>
  <c r="L14" i="13"/>
  <c r="C29" i="12"/>
  <c r="F30" i="13"/>
  <c r="H25" i="13"/>
  <c r="K6" i="12"/>
  <c r="D12" i="12"/>
  <c r="M7" i="13"/>
  <c r="H25" i="12"/>
  <c r="H28" i="12"/>
  <c r="M13" i="13"/>
  <c r="B14" i="13"/>
  <c r="T22" i="12"/>
  <c r="E6" i="13"/>
  <c r="B28" i="13"/>
  <c r="G26" i="13"/>
  <c r="H16" i="13"/>
  <c r="B10" i="12"/>
  <c r="U3" i="13"/>
  <c r="F17" i="13"/>
  <c r="F23" i="13"/>
  <c r="B5" i="12"/>
  <c r="N2" i="13"/>
  <c r="E9" i="12"/>
  <c r="E25" i="12"/>
  <c r="F32" i="12"/>
  <c r="M22" i="13"/>
  <c r="G30" i="13"/>
  <c r="F15" i="13"/>
  <c r="D7" i="13"/>
  <c r="B6" i="12"/>
  <c r="L17" i="13"/>
  <c r="U15" i="13"/>
  <c r="D18" i="13"/>
  <c r="B13" i="12"/>
  <c r="D26" i="12"/>
  <c r="K10" i="12"/>
  <c r="H17" i="13"/>
  <c r="M37" i="12"/>
  <c r="C14" i="12"/>
  <c r="G8" i="13"/>
  <c r="B19" i="13"/>
  <c r="D8" i="12"/>
  <c r="F38" i="12"/>
  <c r="E11" i="13"/>
  <c r="M9" i="13"/>
  <c r="M18" i="12"/>
  <c r="F5" i="13"/>
  <c r="L31" i="12"/>
  <c r="H29" i="12"/>
  <c r="T19" i="12"/>
  <c r="G32" i="12"/>
  <c r="U12" i="13"/>
  <c r="G26" i="12"/>
  <c r="B9" i="12"/>
  <c r="L15" i="13"/>
  <c r="L20" i="13"/>
  <c r="G19" i="13"/>
  <c r="T24" i="12"/>
  <c r="E2" i="12"/>
  <c r="C27" i="13"/>
  <c r="F18" i="12"/>
  <c r="N31" i="13"/>
  <c r="N11" i="13"/>
  <c r="T12" i="12"/>
  <c r="L38" i="12"/>
  <c r="H11" i="13"/>
  <c r="M13" i="12"/>
  <c r="C25" i="13"/>
  <c r="M29" i="13"/>
  <c r="M8" i="13"/>
  <c r="E22" i="13"/>
  <c r="M23" i="12"/>
  <c r="L25" i="13"/>
  <c r="C22" i="12"/>
  <c r="C13" i="12"/>
  <c r="G25" i="13"/>
  <c r="T29" i="12"/>
  <c r="N7" i="13"/>
  <c r="K14" i="12"/>
  <c r="M30" i="13"/>
  <c r="B20" i="12"/>
  <c r="E26" i="12"/>
  <c r="D25" i="13"/>
  <c r="E10" i="12"/>
  <c r="U31" i="13"/>
  <c r="M5" i="13"/>
  <c r="M12" i="13"/>
  <c r="U13" i="13"/>
  <c r="H26" i="12"/>
  <c r="E32" i="12"/>
  <c r="H35" i="12"/>
  <c r="K30" i="12"/>
  <c r="B15" i="13"/>
  <c r="D5" i="12"/>
  <c r="L13" i="13"/>
  <c r="B23" i="13"/>
  <c r="L31" i="13"/>
  <c r="F27" i="12"/>
  <c r="C19" i="13"/>
  <c r="K8" i="12"/>
  <c r="N29" i="13"/>
  <c r="G5" i="12"/>
  <c r="T4" i="12"/>
  <c r="U4" i="13"/>
  <c r="L21" i="12"/>
  <c r="H14" i="13"/>
  <c r="H24" i="12"/>
  <c r="L19" i="12"/>
  <c r="C36" i="12"/>
  <c r="D18" i="12"/>
  <c r="G10" i="12"/>
  <c r="M14" i="12"/>
  <c r="G10" i="13"/>
  <c r="D23" i="13"/>
  <c r="T5" i="12"/>
  <c r="B31" i="13"/>
  <c r="H28" i="13"/>
  <c r="G6" i="13"/>
  <c r="L2" i="12"/>
  <c r="D20" i="12"/>
  <c r="E21" i="13"/>
  <c r="D27" i="12"/>
  <c r="E37" i="12"/>
  <c r="F21" i="12"/>
  <c r="M4" i="12"/>
  <c r="E33" i="12"/>
  <c r="K12" i="12"/>
  <c r="D37" i="12"/>
  <c r="F20" i="13"/>
  <c r="U9" i="13"/>
  <c r="U19" i="13"/>
  <c r="E10" i="13"/>
  <c r="H15" i="13"/>
  <c r="E21" i="12"/>
  <c r="F19" i="12"/>
  <c r="C5" i="12"/>
  <c r="C37" i="12"/>
  <c r="B14" i="12"/>
  <c r="C29" i="13"/>
  <c r="U17" i="13"/>
  <c r="B31" i="12"/>
  <c r="D16" i="13"/>
  <c r="M3" i="13"/>
  <c r="C7" i="13"/>
  <c r="L30" i="12"/>
  <c r="D13" i="13"/>
  <c r="C6" i="12"/>
  <c r="D14" i="13"/>
  <c r="L14" i="12"/>
  <c r="G24" i="13"/>
  <c r="G2" i="12"/>
  <c r="U6" i="13"/>
  <c r="C24" i="12"/>
  <c r="G17" i="13"/>
  <c r="E31" i="13"/>
  <c r="G11" i="12"/>
  <c r="F4" i="13"/>
  <c r="L9" i="13"/>
  <c r="M16" i="12"/>
  <c r="N20" i="13"/>
  <c r="D29" i="13"/>
  <c r="M16" i="13"/>
  <c r="F23" i="12"/>
  <c r="D17" i="12"/>
  <c r="E29" i="12"/>
  <c r="G32" i="13"/>
  <c r="E4" i="12"/>
  <c r="H17" i="12"/>
  <c r="U11" i="13"/>
  <c r="L11" i="13"/>
  <c r="M11" i="12"/>
  <c r="M17" i="13"/>
  <c r="E30" i="13"/>
  <c r="D36" i="12"/>
  <c r="L16" i="12"/>
  <c r="F16" i="12"/>
  <c r="F33" i="12"/>
  <c r="M27" i="12"/>
  <c r="C14" i="13"/>
  <c r="U5" i="13"/>
  <c r="N27" i="13"/>
  <c r="E23" i="13"/>
  <c r="E34" i="12"/>
  <c r="B38" i="12"/>
  <c r="H15" i="12"/>
  <c r="H21" i="13"/>
  <c r="F31" i="13"/>
  <c r="H8" i="12"/>
  <c r="H13" i="12"/>
  <c r="N23" i="13"/>
  <c r="C33" i="12"/>
  <c r="H27" i="13"/>
  <c r="F10" i="13"/>
  <c r="L22" i="13"/>
  <c r="K34" i="12"/>
  <c r="L5" i="12"/>
  <c r="B12" i="13"/>
  <c r="G38" i="12"/>
  <c r="M23" i="13"/>
  <c r="D15" i="12"/>
  <c r="L12" i="12"/>
  <c r="C22" i="13"/>
  <c r="L10" i="13"/>
  <c r="K3" i="12"/>
  <c r="H19" i="13"/>
  <c r="H11" i="12"/>
  <c r="B29" i="12"/>
  <c r="F8" i="12"/>
  <c r="L12" i="13"/>
  <c r="H21" i="12"/>
  <c r="G14" i="13"/>
  <c r="K11" i="12"/>
  <c r="E24" i="13"/>
  <c r="H27" i="12"/>
  <c r="K22" i="12"/>
  <c r="B20" i="13"/>
  <c r="H3" i="12"/>
  <c r="C13" i="13"/>
  <c r="K25" i="12"/>
  <c r="B17" i="13"/>
  <c r="C38" i="12"/>
  <c r="D2" i="12"/>
  <c r="D4" i="13"/>
  <c r="C24" i="13"/>
  <c r="B22" i="13"/>
  <c r="D31" i="12"/>
  <c r="C9" i="13"/>
  <c r="G30" i="12"/>
  <c r="M33" i="12"/>
  <c r="L34" i="12"/>
  <c r="G31" i="13"/>
  <c r="F13" i="12"/>
  <c r="G12" i="13"/>
  <c r="H5" i="12"/>
  <c r="K17" i="12"/>
  <c r="B7" i="12"/>
  <c r="K35" i="12"/>
  <c r="G13" i="12"/>
  <c r="U30" i="13"/>
  <c r="F17" i="12"/>
  <c r="C17" i="13"/>
  <c r="G11" i="13"/>
  <c r="N5" i="13"/>
  <c r="G21" i="13"/>
  <c r="E22" i="12"/>
  <c r="L27" i="13"/>
  <c r="E31" i="12"/>
  <c r="C7" i="12"/>
  <c r="L3" i="13"/>
  <c r="B27" i="12"/>
  <c r="E35" i="12"/>
  <c r="H8" i="13"/>
  <c r="T7" i="12"/>
  <c r="D6" i="13"/>
  <c r="G36" i="12"/>
</calcChain>
</file>

<file path=xl/sharedStrings.xml><?xml version="1.0" encoding="utf-8"?>
<sst xmlns="http://schemas.openxmlformats.org/spreadsheetml/2006/main" count="266" uniqueCount="201">
  <si>
    <t>年  　月  　日</t>
  </si>
  <si>
    <t>団 体 名</t>
  </si>
  <si>
    <t>電　話</t>
  </si>
  <si>
    <t>男</t>
  </si>
  <si>
    <t>高　校</t>
  </si>
  <si>
    <t>女</t>
  </si>
  <si>
    <t>個人登録</t>
  </si>
  <si>
    <t>合計</t>
  </si>
  <si>
    <t>№</t>
  </si>
  <si>
    <t>性別</t>
  </si>
  <si>
    <t>備考</t>
  </si>
  <si>
    <t>住所</t>
    <rPh sb="0" eb="2">
      <t>ジュウショ</t>
    </rPh>
    <phoneticPr fontId="5"/>
  </si>
  <si>
    <t>氏名</t>
    <rPh sb="0" eb="2">
      <t>シメイ</t>
    </rPh>
    <phoneticPr fontId="5"/>
  </si>
  <si>
    <t>計</t>
    <rPh sb="0" eb="1">
      <t>ケイ</t>
    </rPh>
    <phoneticPr fontId="5"/>
  </si>
  <si>
    <t>団体登録</t>
    <rPh sb="0" eb="2">
      <t>ダンタイ</t>
    </rPh>
    <phoneticPr fontId="5"/>
  </si>
  <si>
    <t>小　学</t>
    <rPh sb="0" eb="1">
      <t>ショウ</t>
    </rPh>
    <phoneticPr fontId="5"/>
  </si>
  <si>
    <t>中　学</t>
    <rPh sb="0" eb="1">
      <t>ナカ</t>
    </rPh>
    <rPh sb="2" eb="3">
      <t>ガク</t>
    </rPh>
    <phoneticPr fontId="5"/>
  </si>
  <si>
    <t>代表者名</t>
    <rPh sb="0" eb="3">
      <t>ダイヒョウシャ</t>
    </rPh>
    <rPh sb="3" eb="4">
      <t>メイ</t>
    </rPh>
    <phoneticPr fontId="5"/>
  </si>
  <si>
    <t>郵便番号</t>
    <rPh sb="0" eb="4">
      <t>ユウビンバンゴウ</t>
    </rPh>
    <phoneticPr fontId="5"/>
  </si>
  <si>
    <r>
      <t>E-mail公開
可否</t>
    </r>
    <r>
      <rPr>
        <vertAlign val="superscript"/>
        <sz val="11"/>
        <rFont val="ＭＳ 明朝"/>
        <family val="1"/>
        <charset val="128"/>
      </rPr>
      <t>*2)</t>
    </r>
    <rPh sb="6" eb="8">
      <t>コウカイ</t>
    </rPh>
    <rPh sb="9" eb="11">
      <t>カヒ</t>
    </rPh>
    <phoneticPr fontId="5"/>
  </si>
  <si>
    <t>＊1）代表者以外に設けている団体は、お書き添えください。
＊2) クラブ紹介等へのメールアドレスの記載を希望しない場合は「否」に○をしてください。</t>
    <rPh sb="3" eb="6">
      <t>ダイヒョウシャ</t>
    </rPh>
    <rPh sb="6" eb="8">
      <t>イガイ</t>
    </rPh>
    <rPh sb="9" eb="10">
      <t>モウ</t>
    </rPh>
    <rPh sb="14" eb="16">
      <t>ダンタイ</t>
    </rPh>
    <rPh sb="19" eb="20">
      <t>カ</t>
    </rPh>
    <rPh sb="21" eb="22">
      <t>ソ</t>
    </rPh>
    <rPh sb="36" eb="39">
      <t>ショウカイトウ</t>
    </rPh>
    <rPh sb="49" eb="51">
      <t>キサイ</t>
    </rPh>
    <rPh sb="52" eb="54">
      <t>キボウ</t>
    </rPh>
    <rPh sb="57" eb="59">
      <t>バアイ</t>
    </rPh>
    <rPh sb="61" eb="62">
      <t>ヒ</t>
    </rPh>
    <phoneticPr fontId="5"/>
  </si>
  <si>
    <t xml:space="preserve"> 氏          名 </t>
    <rPh sb="1" eb="2">
      <t>シ</t>
    </rPh>
    <rPh sb="12" eb="13">
      <t>メイ</t>
    </rPh>
    <phoneticPr fontId="16"/>
  </si>
  <si>
    <t>性別</t>
    <rPh sb="0" eb="2">
      <t>セイベツ</t>
    </rPh>
    <phoneticPr fontId="16"/>
  </si>
  <si>
    <t xml:space="preserve"> 住          所 </t>
    <rPh sb="1" eb="2">
      <t>ジュウ</t>
    </rPh>
    <rPh sb="12" eb="13">
      <t>ショ</t>
    </rPh>
    <phoneticPr fontId="16"/>
  </si>
  <si>
    <t xml:space="preserve"> 生  年  月  日</t>
    <rPh sb="1" eb="2">
      <t>ショウ</t>
    </rPh>
    <rPh sb="4" eb="5">
      <t>トシ</t>
    </rPh>
    <rPh sb="7" eb="8">
      <t>ツキ</t>
    </rPh>
    <rPh sb="10" eb="11">
      <t>ヒ</t>
    </rPh>
    <phoneticPr fontId="16"/>
  </si>
  <si>
    <t>郵便番号</t>
    <rPh sb="0" eb="2">
      <t>ユウビン</t>
    </rPh>
    <rPh sb="2" eb="4">
      <t>バンゴウ</t>
    </rPh>
    <phoneticPr fontId="16"/>
  </si>
  <si>
    <t xml:space="preserve"> 電          話</t>
    <rPh sb="1" eb="2">
      <t>デン</t>
    </rPh>
    <rPh sb="12" eb="13">
      <t>ハナシ</t>
    </rPh>
    <phoneticPr fontId="16"/>
  </si>
  <si>
    <t>東京都</t>
    <rPh sb="0" eb="3">
      <t>トウキョウト</t>
    </rPh>
    <phoneticPr fontId="16"/>
  </si>
  <si>
    <t>練馬区</t>
    <rPh sb="0" eb="3">
      <t>ネリマク</t>
    </rPh>
    <phoneticPr fontId="16"/>
  </si>
  <si>
    <t>計</t>
    <rPh sb="0" eb="1">
      <t>ケイ</t>
    </rPh>
    <phoneticPr fontId="16"/>
  </si>
  <si>
    <t xml:space="preserve">   及び登録費</t>
    <rPh sb="3" eb="4">
      <t>オヨ</t>
    </rPh>
    <rPh sb="5" eb="8">
      <t>トウロクヒ</t>
    </rPh>
    <phoneticPr fontId="16"/>
  </si>
  <si>
    <t xml:space="preserve"> 備         考</t>
    <rPh sb="1" eb="2">
      <t>ソナエ</t>
    </rPh>
    <rPh sb="11" eb="12">
      <t>コウ</t>
    </rPh>
    <phoneticPr fontId="16"/>
  </si>
  <si>
    <t>〒番号は記入しなくてもかまいません。協会で付加いたします。</t>
    <rPh sb="1" eb="3">
      <t>バンゴウ</t>
    </rPh>
    <rPh sb="4" eb="6">
      <t>キニュウ</t>
    </rPh>
    <rPh sb="18" eb="20">
      <t>キョウカイ</t>
    </rPh>
    <rPh sb="21" eb="23">
      <t>フカ</t>
    </rPh>
    <phoneticPr fontId="5"/>
  </si>
  <si>
    <t>団体区分</t>
    <rPh sb="0" eb="2">
      <t>ダンタイ</t>
    </rPh>
    <rPh sb="2" eb="4">
      <t>クブン</t>
    </rPh>
    <phoneticPr fontId="5"/>
  </si>
  <si>
    <t>練馬</t>
    <rPh sb="0" eb="2">
      <t>ネリマ</t>
    </rPh>
    <phoneticPr fontId="16"/>
  </si>
  <si>
    <t>日本</t>
    <rPh sb="0" eb="2">
      <t>ニホン</t>
    </rPh>
    <phoneticPr fontId="16"/>
  </si>
  <si>
    <r>
      <t xml:space="preserve"> 登録先</t>
    </r>
    <r>
      <rPr>
        <sz val="10"/>
        <rFont val="ＭＳ 明朝"/>
        <family val="1"/>
        <charset val="128"/>
      </rPr>
      <t>(選択する)</t>
    </r>
    <rPh sb="1" eb="3">
      <t>トウロク</t>
    </rPh>
    <rPh sb="3" eb="4">
      <t>サキ</t>
    </rPh>
    <rPh sb="5" eb="7">
      <t>センタク</t>
    </rPh>
    <phoneticPr fontId="16"/>
  </si>
  <si>
    <t>登録費用</t>
  </si>
  <si>
    <t>小学</t>
    <rPh sb="0" eb="2">
      <t>ショウガク</t>
    </rPh>
    <phoneticPr fontId="5"/>
  </si>
  <si>
    <t>中学</t>
    <rPh sb="0" eb="2">
      <t>チュウガク</t>
    </rPh>
    <phoneticPr fontId="5"/>
  </si>
  <si>
    <t>高校</t>
    <rPh sb="0" eb="2">
      <t>コウコウ</t>
    </rPh>
    <phoneticPr fontId="5"/>
  </si>
  <si>
    <t>一般</t>
    <rPh sb="0" eb="2">
      <t>イッパン</t>
    </rPh>
    <phoneticPr fontId="5"/>
  </si>
  <si>
    <t>団体個人</t>
    <rPh sb="0" eb="2">
      <t>ダンタイ</t>
    </rPh>
    <rPh sb="2" eb="4">
      <t>コジン</t>
    </rPh>
    <phoneticPr fontId="5"/>
  </si>
  <si>
    <t>小学</t>
    <rPh sb="0" eb="1">
      <t>ショウ</t>
    </rPh>
    <phoneticPr fontId="5"/>
  </si>
  <si>
    <t>中学</t>
    <rPh sb="0" eb="1">
      <t>ナカ</t>
    </rPh>
    <rPh sb="1" eb="2">
      <t>ガク</t>
    </rPh>
    <phoneticPr fontId="5"/>
  </si>
  <si>
    <t>←この欄に小学、中学、高校、一般のいずれかを入力してください。</t>
    <rPh sb="3" eb="4">
      <t>ラン</t>
    </rPh>
    <rPh sb="5" eb="7">
      <t>ショウガク</t>
    </rPh>
    <rPh sb="8" eb="10">
      <t>チュウガク</t>
    </rPh>
    <rPh sb="11" eb="13">
      <t>コウコウ</t>
    </rPh>
    <rPh sb="14" eb="16">
      <t>イッパン</t>
    </rPh>
    <rPh sb="22" eb="24">
      <t>ニュウリョク</t>
    </rPh>
    <phoneticPr fontId="5"/>
  </si>
  <si>
    <t>練習日時</t>
    <rPh sb="0" eb="2">
      <t>レンシュウ</t>
    </rPh>
    <rPh sb="2" eb="4">
      <t>ニチジ</t>
    </rPh>
    <phoneticPr fontId="5"/>
  </si>
  <si>
    <t>日(曜日)</t>
    <rPh sb="0" eb="1">
      <t>ヒ</t>
    </rPh>
    <rPh sb="2" eb="4">
      <t>ヨウビ</t>
    </rPh>
    <phoneticPr fontId="5"/>
  </si>
  <si>
    <t>入会金</t>
    <rPh sb="0" eb="3">
      <t>ニュウカイキン</t>
    </rPh>
    <phoneticPr fontId="5"/>
  </si>
  <si>
    <t>会費</t>
    <rPh sb="0" eb="2">
      <t>カイヒ</t>
    </rPh>
    <phoneticPr fontId="5"/>
  </si>
  <si>
    <t>会員規定
(資格)</t>
    <rPh sb="0" eb="2">
      <t>カイイン</t>
    </rPh>
    <rPh sb="2" eb="4">
      <t>キテイ</t>
    </rPh>
    <rPh sb="6" eb="8">
      <t>シカク</t>
    </rPh>
    <phoneticPr fontId="5"/>
  </si>
  <si>
    <t>その他</t>
    <rPh sb="2" eb="3">
      <t>タ</t>
    </rPh>
    <phoneticPr fontId="5"/>
  </si>
  <si>
    <t>時  間</t>
    <rPh sb="0" eb="1">
      <t>トキ</t>
    </rPh>
    <rPh sb="3" eb="4">
      <t>アイダ</t>
    </rPh>
    <phoneticPr fontId="5"/>
  </si>
  <si>
    <t>住  所</t>
    <rPh sb="0" eb="1">
      <t>ジュウ</t>
    </rPh>
    <rPh sb="3" eb="4">
      <t>ショ</t>
    </rPh>
    <phoneticPr fontId="5"/>
  </si>
  <si>
    <t>氏  名</t>
    <rPh sb="0" eb="1">
      <t>シ</t>
    </rPh>
    <rPh sb="3" eb="4">
      <t>メイ</t>
    </rPh>
    <phoneticPr fontId="5"/>
  </si>
  <si>
    <t>練習場所</t>
    <rPh sb="0" eb="1">
      <t>ネリ</t>
    </rPh>
    <rPh sb="1" eb="2">
      <t>ナライ</t>
    </rPh>
    <rPh sb="2" eb="4">
      <t>バショ</t>
    </rPh>
    <phoneticPr fontId="5"/>
  </si>
  <si>
    <t>*1) 現在募集しているか、している場合は何人程度か、していない場合はいつ頃する見込みがあるかをお書きください。</t>
    <rPh sb="4" eb="6">
      <t>ゲンザイ</t>
    </rPh>
    <rPh sb="6" eb="8">
      <t>ボシュウ</t>
    </rPh>
    <rPh sb="18" eb="20">
      <t>バアイ</t>
    </rPh>
    <rPh sb="21" eb="22">
      <t>ナン</t>
    </rPh>
    <rPh sb="22" eb="25">
      <t>ニンテイド</t>
    </rPh>
    <rPh sb="32" eb="34">
      <t>バアイ</t>
    </rPh>
    <rPh sb="37" eb="38">
      <t>ゴロ</t>
    </rPh>
    <rPh sb="40" eb="42">
      <t>ミコ</t>
    </rPh>
    <rPh sb="49" eb="50">
      <t>カ</t>
    </rPh>
    <phoneticPr fontId="5"/>
  </si>
  <si>
    <t>*2) クラブでホームページをお持ちの場合はURLをお書きください。</t>
    <rPh sb="16" eb="17">
      <t>モ</t>
    </rPh>
    <rPh sb="19" eb="21">
      <t>バアイ</t>
    </rPh>
    <rPh sb="27" eb="28">
      <t>カ</t>
    </rPh>
    <phoneticPr fontId="5"/>
  </si>
  <si>
    <t>この用紙に記入して提出いただけますと初心者教室などで配布するクラブ一覧に情報を記載して配布します。</t>
    <rPh sb="2" eb="4">
      <t>ヨウシ</t>
    </rPh>
    <rPh sb="5" eb="7">
      <t>キニュウ</t>
    </rPh>
    <rPh sb="9" eb="11">
      <t>テイシュツ</t>
    </rPh>
    <rPh sb="18" eb="21">
      <t>ショシンシャ</t>
    </rPh>
    <rPh sb="21" eb="23">
      <t>キョウシツ</t>
    </rPh>
    <rPh sb="26" eb="28">
      <t>ハイフ</t>
    </rPh>
    <rPh sb="33" eb="35">
      <t>イチラン</t>
    </rPh>
    <rPh sb="36" eb="38">
      <t>ジョウホウ</t>
    </rPh>
    <rPh sb="39" eb="41">
      <t>キサイ</t>
    </rPh>
    <rPh sb="43" eb="45">
      <t>ハイフ</t>
    </rPh>
    <phoneticPr fontId="5"/>
  </si>
  <si>
    <t>代 表 者</t>
    <phoneticPr fontId="5"/>
  </si>
  <si>
    <r>
      <t>募集</t>
    </r>
    <r>
      <rPr>
        <vertAlign val="superscript"/>
        <sz val="14"/>
        <rFont val="ＭＳ 明朝"/>
        <family val="1"/>
        <charset val="128"/>
      </rPr>
      <t>*１）</t>
    </r>
    <rPh sb="0" eb="2">
      <t>ボシュウ</t>
    </rPh>
    <phoneticPr fontId="5"/>
  </si>
  <si>
    <r>
      <t>ホームページ</t>
    </r>
    <r>
      <rPr>
        <vertAlign val="superscript"/>
        <sz val="14"/>
        <rFont val="ＭＳ 明朝"/>
        <family val="1"/>
        <charset val="128"/>
      </rPr>
      <t>*2)</t>
    </r>
    <phoneticPr fontId="5"/>
  </si>
  <si>
    <t>上部団体登録
（日本･都）</t>
    <rPh sb="0" eb="2">
      <t>ジョウブ</t>
    </rPh>
    <rPh sb="2" eb="4">
      <t>ダンタイ</t>
    </rPh>
    <phoneticPr fontId="5"/>
  </si>
  <si>
    <t>日本協会</t>
    <rPh sb="0" eb="2">
      <t>ニホン</t>
    </rPh>
    <rPh sb="2" eb="4">
      <t>キョウカイ</t>
    </rPh>
    <phoneticPr fontId="5"/>
  </si>
  <si>
    <t>日本協会</t>
    <rPh sb="0" eb="2">
      <t>ニホン</t>
    </rPh>
    <rPh sb="2" eb="4">
      <t>キョウカイ</t>
    </rPh>
    <phoneticPr fontId="16"/>
  </si>
  <si>
    <t>上部団体登録費</t>
    <rPh sb="0" eb="2">
      <t>ジョウブ</t>
    </rPh>
    <rPh sb="2" eb="4">
      <t>ダンタイ</t>
    </rPh>
    <rPh sb="4" eb="6">
      <t>トウロク</t>
    </rPh>
    <rPh sb="6" eb="7">
      <t>ヒ</t>
    </rPh>
    <phoneticPr fontId="5"/>
  </si>
  <si>
    <t>練馬/東京/日本計</t>
  </si>
  <si>
    <t>追　　加
登録者数
及び
登録費用</t>
    <rPh sb="0" eb="1">
      <t>ツイ</t>
    </rPh>
    <rPh sb="3" eb="4">
      <t>カ</t>
    </rPh>
    <rPh sb="10" eb="11">
      <t>オヨ</t>
    </rPh>
    <rPh sb="13" eb="15">
      <t>トウロク</t>
    </rPh>
    <rPh sb="15" eb="17">
      <t>ヒヨウ</t>
    </rPh>
    <phoneticPr fontId="5"/>
  </si>
  <si>
    <t>練馬区計</t>
    <rPh sb="0" eb="2">
      <t>ネリマ</t>
    </rPh>
    <rPh sb="2" eb="3">
      <t>ク</t>
    </rPh>
    <rPh sb="3" eb="4">
      <t>ケイ</t>
    </rPh>
    <phoneticPr fontId="5"/>
  </si>
  <si>
    <t>東京都</t>
    <rPh sb="0" eb="3">
      <t>トウキョウト</t>
    </rPh>
    <phoneticPr fontId="5"/>
  </si>
  <si>
    <t>全体</t>
    <rPh sb="0" eb="2">
      <t>ゼンタイ</t>
    </rPh>
    <phoneticPr fontId="5"/>
  </si>
  <si>
    <t>練馬区
登録費</t>
    <rPh sb="0" eb="3">
      <t>ネリマク</t>
    </rPh>
    <phoneticPr fontId="5"/>
  </si>
  <si>
    <t>上部団体
登録費</t>
    <rPh sb="0" eb="2">
      <t>ジョウブ</t>
    </rPh>
    <rPh sb="2" eb="4">
      <t>ダンタイ</t>
    </rPh>
    <rPh sb="5" eb="7">
      <t>トウロク</t>
    </rPh>
    <rPh sb="7" eb="8">
      <t>ヒ</t>
    </rPh>
    <phoneticPr fontId="5"/>
  </si>
  <si>
    <t>上部団体
登録数</t>
    <rPh sb="0" eb="2">
      <t>ジョウブ</t>
    </rPh>
    <rPh sb="2" eb="4">
      <t>ダンタイ</t>
    </rPh>
    <phoneticPr fontId="5"/>
  </si>
  <si>
    <t>自チームの管理番号を記入してください。大会参加申込みなどにはこのNoを記入していただきます。</t>
    <rPh sb="0" eb="1">
      <t>ジ</t>
    </rPh>
    <rPh sb="5" eb="7">
      <t>カンリ</t>
    </rPh>
    <rPh sb="7" eb="9">
      <t>バンゴウ</t>
    </rPh>
    <rPh sb="10" eb="12">
      <t>キニュウ</t>
    </rPh>
    <rPh sb="19" eb="21">
      <t>タイカイ</t>
    </rPh>
    <rPh sb="21" eb="23">
      <t>サンカ</t>
    </rPh>
    <rPh sb="23" eb="25">
      <t>モウシコ</t>
    </rPh>
    <rPh sb="35" eb="37">
      <t>キニュウ</t>
    </rPh>
    <phoneticPr fontId="5"/>
  </si>
  <si>
    <t>登録済みのメンバーも含めた自チームの管理番号を記入してください。大会参加申込みなどにはこのNoを記入していただきます。</t>
    <rPh sb="0" eb="2">
      <t>トウロク</t>
    </rPh>
    <rPh sb="2" eb="3">
      <t>ズ</t>
    </rPh>
    <rPh sb="10" eb="11">
      <t>フク</t>
    </rPh>
    <rPh sb="13" eb="14">
      <t>ジ</t>
    </rPh>
    <rPh sb="18" eb="20">
      <t>カンリ</t>
    </rPh>
    <rPh sb="20" eb="22">
      <t>バンゴウ</t>
    </rPh>
    <rPh sb="23" eb="25">
      <t>キニュウ</t>
    </rPh>
    <phoneticPr fontId="5"/>
  </si>
  <si>
    <t>黄色の欄だけが入力可能です。その他は自動計算されます</t>
    <rPh sb="0" eb="2">
      <t>キイロ</t>
    </rPh>
    <rPh sb="3" eb="4">
      <t>ラン</t>
    </rPh>
    <rPh sb="7" eb="9">
      <t>ニュウリョク</t>
    </rPh>
    <rPh sb="9" eb="11">
      <t>カノウ</t>
    </rPh>
    <rPh sb="16" eb="17">
      <t>タ</t>
    </rPh>
    <rPh sb="18" eb="20">
      <t>ジドウ</t>
    </rPh>
    <rPh sb="20" eb="22">
      <t>ケイサン</t>
    </rPh>
    <phoneticPr fontId="5"/>
  </si>
  <si>
    <t>NO</t>
  </si>
  <si>
    <t>氏名</t>
  </si>
  <si>
    <t>性</t>
  </si>
  <si>
    <t>生</t>
  </si>
  <si>
    <t>年</t>
  </si>
  <si>
    <t>月</t>
  </si>
  <si>
    <t>日</t>
  </si>
  <si>
    <t>住所</t>
  </si>
  <si>
    <t>電話番号</t>
  </si>
  <si>
    <t>コード</t>
  </si>
  <si>
    <t>指導員</t>
    <rPh sb="0" eb="3">
      <t>しどういん</t>
    </rPh>
    <phoneticPr fontId="5" type="Hiragana"/>
  </si>
  <si>
    <t>組入年</t>
  </si>
  <si>
    <t>2部限</t>
  </si>
  <si>
    <t>番号</t>
  </si>
  <si>
    <t>読み方</t>
  </si>
  <si>
    <t>区分</t>
  </si>
  <si>
    <t>クラブ名</t>
  </si>
  <si>
    <t>ブNO</t>
  </si>
  <si>
    <t>有無</t>
  </si>
  <si>
    <t>審判員資格をお持ちの方は級と有効年度を記入してください。</t>
    <rPh sb="0" eb="3">
      <t>シンパンイン</t>
    </rPh>
    <rPh sb="3" eb="5">
      <t>シカク</t>
    </rPh>
    <rPh sb="7" eb="8">
      <t>モ</t>
    </rPh>
    <rPh sb="10" eb="11">
      <t>カタ</t>
    </rPh>
    <rPh sb="12" eb="13">
      <t>キュウ</t>
    </rPh>
    <rPh sb="14" eb="16">
      <t>ユウコウ</t>
    </rPh>
    <rPh sb="16" eb="18">
      <t>ネンド</t>
    </rPh>
    <rPh sb="19" eb="21">
      <t>キニュウ</t>
    </rPh>
    <phoneticPr fontId="16"/>
  </si>
  <si>
    <t>日本バドミントン協会登録番号をお持ちの方は以前所属していた自治体名と登録番号を記入してください。</t>
    <rPh sb="0" eb="2">
      <t>ニホン</t>
    </rPh>
    <rPh sb="8" eb="10">
      <t>キョウカイ</t>
    </rPh>
    <rPh sb="10" eb="12">
      <t>トウロク</t>
    </rPh>
    <rPh sb="12" eb="14">
      <t>バンゴウ</t>
    </rPh>
    <rPh sb="16" eb="17">
      <t>モ</t>
    </rPh>
    <rPh sb="19" eb="20">
      <t>カタ</t>
    </rPh>
    <rPh sb="21" eb="23">
      <t>イゼン</t>
    </rPh>
    <rPh sb="23" eb="25">
      <t>ショゾク</t>
    </rPh>
    <rPh sb="29" eb="32">
      <t>ジチタイ</t>
    </rPh>
    <rPh sb="32" eb="33">
      <t>メイ</t>
    </rPh>
    <rPh sb="34" eb="36">
      <t>トウロク</t>
    </rPh>
    <rPh sb="36" eb="38">
      <t>バンゴウ</t>
    </rPh>
    <rPh sb="39" eb="41">
      <t>キニュウ</t>
    </rPh>
    <phoneticPr fontId="16"/>
  </si>
  <si>
    <t>他県や他市区から日本協会に登録していた方で練馬に移籍する方は日本協会登録番号、審判員の級、有効年度、元の所属を備考に記載願います。</t>
    <rPh sb="0" eb="2">
      <t>タケン</t>
    </rPh>
    <rPh sb="3" eb="4">
      <t>タ</t>
    </rPh>
    <rPh sb="4" eb="6">
      <t>シク</t>
    </rPh>
    <rPh sb="21" eb="23">
      <t>ネリマ</t>
    </rPh>
    <rPh sb="24" eb="26">
      <t>イセキ</t>
    </rPh>
    <rPh sb="28" eb="29">
      <t>カタ</t>
    </rPh>
    <rPh sb="30" eb="32">
      <t>ニホン</t>
    </rPh>
    <rPh sb="32" eb="34">
      <t>キョウカイ</t>
    </rPh>
    <rPh sb="34" eb="36">
      <t>トウロク</t>
    </rPh>
    <rPh sb="36" eb="38">
      <t>バンゴウ</t>
    </rPh>
    <rPh sb="39" eb="42">
      <t>シンパンイン</t>
    </rPh>
    <rPh sb="43" eb="44">
      <t>キュウ</t>
    </rPh>
    <rPh sb="45" eb="47">
      <t>ユウコウ</t>
    </rPh>
    <rPh sb="47" eb="49">
      <t>ネンド</t>
    </rPh>
    <rPh sb="50" eb="51">
      <t>モト</t>
    </rPh>
    <rPh sb="52" eb="54">
      <t>ショゾク</t>
    </rPh>
    <rPh sb="55" eb="57">
      <t>ビコウ</t>
    </rPh>
    <rPh sb="58" eb="60">
      <t>キサイ</t>
    </rPh>
    <rPh sb="60" eb="61">
      <t>ネガ</t>
    </rPh>
    <phoneticPr fontId="5"/>
  </si>
  <si>
    <t>代表者</t>
    <phoneticPr fontId="5"/>
  </si>
  <si>
    <t>←</t>
    <phoneticPr fontId="5"/>
  </si>
  <si>
    <t>代表者がチームのメンバーの場合はその方のNoを入力してください。</t>
    <rPh sb="0" eb="3">
      <t>ダイヒョウシャ</t>
    </rPh>
    <rPh sb="13" eb="15">
      <t>バアイ</t>
    </rPh>
    <rPh sb="18" eb="19">
      <t>カタ</t>
    </rPh>
    <rPh sb="23" eb="25">
      <t>ニュウリョク</t>
    </rPh>
    <phoneticPr fontId="5"/>
  </si>
  <si>
    <t>住所氏名電話番号は反映されます。</t>
    <rPh sb="0" eb="2">
      <t>ジュウショ</t>
    </rPh>
    <rPh sb="2" eb="4">
      <t>シメイ</t>
    </rPh>
    <rPh sb="4" eb="6">
      <t>デンワ</t>
    </rPh>
    <rPh sb="6" eb="8">
      <t>バンゴウ</t>
    </rPh>
    <rPh sb="9" eb="11">
      <t>ハンエイ</t>
    </rPh>
    <phoneticPr fontId="5"/>
  </si>
  <si>
    <t>←</t>
    <phoneticPr fontId="5"/>
  </si>
  <si>
    <t>事務連絡者がチームのメンバーの場合はその方のNoを入力してください。</t>
    <rPh sb="0" eb="2">
      <t>ジム</t>
    </rPh>
    <rPh sb="2" eb="4">
      <t>レンラク</t>
    </rPh>
    <rPh sb="4" eb="5">
      <t>シャ</t>
    </rPh>
    <rPh sb="15" eb="17">
      <t>バアイ</t>
    </rPh>
    <rPh sb="20" eb="21">
      <t>カタ</t>
    </rPh>
    <rPh sb="25" eb="27">
      <t>ニュウリョク</t>
    </rPh>
    <phoneticPr fontId="5"/>
  </si>
  <si>
    <t>登録者数</t>
    <phoneticPr fontId="5"/>
  </si>
  <si>
    <t>ふ　り　が　な
氏  　　　  名</t>
    <phoneticPr fontId="5"/>
  </si>
  <si>
    <t>電      話</t>
    <phoneticPr fontId="5"/>
  </si>
  <si>
    <t>審判員級</t>
    <rPh sb="0" eb="3">
      <t>シンパンイン</t>
    </rPh>
    <rPh sb="3" eb="4">
      <t>キュウ</t>
    </rPh>
    <phoneticPr fontId="5"/>
  </si>
  <si>
    <t>審判期限</t>
    <rPh sb="0" eb="2">
      <t>シンパン</t>
    </rPh>
    <rPh sb="2" eb="4">
      <t>キゲン</t>
    </rPh>
    <phoneticPr fontId="5"/>
  </si>
  <si>
    <t>練馬区登録費</t>
    <phoneticPr fontId="5"/>
  </si>
  <si>
    <t>一　　般</t>
    <phoneticPr fontId="5"/>
  </si>
  <si>
    <t>ふ　り　が　な
氏  　　　  名</t>
    <phoneticPr fontId="5"/>
  </si>
  <si>
    <t>電      話</t>
    <phoneticPr fontId="5"/>
  </si>
  <si>
    <t>〒番号は記入しないでください。</t>
    <rPh sb="1" eb="3">
      <t>バンゴウ</t>
    </rPh>
    <rPh sb="4" eb="6">
      <t>キニュウ</t>
    </rPh>
    <phoneticPr fontId="5"/>
  </si>
  <si>
    <t>日本バンドミントン協会に登録済みの方は備考に登録番号を記入してください。</t>
    <rPh sb="0" eb="2">
      <t>ニホン</t>
    </rPh>
    <rPh sb="9" eb="11">
      <t>キョウカイ</t>
    </rPh>
    <rPh sb="12" eb="14">
      <t>トウロク</t>
    </rPh>
    <rPh sb="14" eb="15">
      <t>ズ</t>
    </rPh>
    <rPh sb="17" eb="18">
      <t>カタ</t>
    </rPh>
    <rPh sb="19" eb="21">
      <t>ビコウ</t>
    </rPh>
    <rPh sb="22" eb="24">
      <t>トウロク</t>
    </rPh>
    <rPh sb="24" eb="26">
      <t>バンゴウ</t>
    </rPh>
    <rPh sb="27" eb="29">
      <t>キニュウ</t>
    </rPh>
    <phoneticPr fontId="5"/>
  </si>
  <si>
    <t>住               所
(〒番号は記入しないでください。)</t>
    <phoneticPr fontId="5"/>
  </si>
  <si>
    <t>上部団体登録
(日本･都)</t>
    <phoneticPr fontId="5"/>
  </si>
  <si>
    <t>団体登録シートへの入力方法です。</t>
    <rPh sb="0" eb="2">
      <t>ダンタイ</t>
    </rPh>
    <rPh sb="2" eb="4">
      <t>トウロク</t>
    </rPh>
    <rPh sb="9" eb="11">
      <t>ニュウリョク</t>
    </rPh>
    <rPh sb="11" eb="13">
      <t>ホウホウ</t>
    </rPh>
    <phoneticPr fontId="5"/>
  </si>
  <si>
    <t>①</t>
    <phoneticPr fontId="5"/>
  </si>
  <si>
    <t>No欄には必ず番号を入れてください。(連番で無くてもかまいません。野球の背番号のように考えてください。コーチや先生を100番台にするとか)</t>
    <rPh sb="2" eb="3">
      <t>ラン</t>
    </rPh>
    <rPh sb="5" eb="6">
      <t>カナラ</t>
    </rPh>
    <rPh sb="7" eb="9">
      <t>バンゴウ</t>
    </rPh>
    <rPh sb="10" eb="11">
      <t>イ</t>
    </rPh>
    <rPh sb="19" eb="21">
      <t>レンバン</t>
    </rPh>
    <rPh sb="22" eb="23">
      <t>ナ</t>
    </rPh>
    <rPh sb="33" eb="35">
      <t>ヤキュウ</t>
    </rPh>
    <rPh sb="36" eb="39">
      <t>セバンゴウ</t>
    </rPh>
    <rPh sb="43" eb="44">
      <t>カンガ</t>
    </rPh>
    <rPh sb="55" eb="57">
      <t>センセイ</t>
    </rPh>
    <rPh sb="61" eb="62">
      <t>バン</t>
    </rPh>
    <rPh sb="62" eb="63">
      <t>ダイ</t>
    </rPh>
    <phoneticPr fontId="5"/>
  </si>
  <si>
    <t>②</t>
    <phoneticPr fontId="5"/>
  </si>
  <si>
    <t>③</t>
    <phoneticPr fontId="5"/>
  </si>
  <si>
    <t>代表者や事務連絡者がチーム内の人の場合はP列にその人の番号を入力してください。</t>
    <rPh sb="0" eb="3">
      <t>ダイヒョウシャ</t>
    </rPh>
    <rPh sb="4" eb="6">
      <t>ジム</t>
    </rPh>
    <rPh sb="6" eb="9">
      <t>レンラクシャ</t>
    </rPh>
    <rPh sb="13" eb="14">
      <t>ナイ</t>
    </rPh>
    <rPh sb="15" eb="16">
      <t>ヒト</t>
    </rPh>
    <rPh sb="17" eb="19">
      <t>バアイ</t>
    </rPh>
    <rPh sb="21" eb="22">
      <t>レツ</t>
    </rPh>
    <rPh sb="25" eb="26">
      <t>ヒト</t>
    </rPh>
    <rPh sb="27" eb="29">
      <t>バンゴウ</t>
    </rPh>
    <rPh sb="30" eb="32">
      <t>ニュウリョク</t>
    </rPh>
    <phoneticPr fontId="5"/>
  </si>
  <si>
    <t>④</t>
    <phoneticPr fontId="5"/>
  </si>
  <si>
    <t>メールアドレスがある方は入力してEXCEL可否と公開可否を修正してください。</t>
    <rPh sb="10" eb="11">
      <t>カタ</t>
    </rPh>
    <rPh sb="12" eb="14">
      <t>ニュウリョク</t>
    </rPh>
    <rPh sb="21" eb="23">
      <t>カヒ</t>
    </rPh>
    <rPh sb="24" eb="26">
      <t>コウカイ</t>
    </rPh>
    <rPh sb="26" eb="28">
      <t>カヒ</t>
    </rPh>
    <rPh sb="29" eb="31">
      <t>シュウセイ</t>
    </rPh>
    <phoneticPr fontId="5"/>
  </si>
  <si>
    <t>⑤</t>
    <phoneticPr fontId="5"/>
  </si>
  <si>
    <t>⑥</t>
    <phoneticPr fontId="5"/>
  </si>
  <si>
    <t>新たに日バ登録までする方は新規なのか他で登録していたことがあるのかを備考に記入してください。</t>
    <rPh sb="0" eb="1">
      <t>アラ</t>
    </rPh>
    <rPh sb="3" eb="4">
      <t>ニチ</t>
    </rPh>
    <rPh sb="5" eb="7">
      <t>トウロク</t>
    </rPh>
    <rPh sb="11" eb="12">
      <t>カタ</t>
    </rPh>
    <rPh sb="13" eb="15">
      <t>シンキ</t>
    </rPh>
    <rPh sb="18" eb="19">
      <t>ホカ</t>
    </rPh>
    <rPh sb="20" eb="22">
      <t>トウロク</t>
    </rPh>
    <rPh sb="34" eb="36">
      <t>ビコウ</t>
    </rPh>
    <rPh sb="37" eb="39">
      <t>キニュウ</t>
    </rPh>
    <phoneticPr fontId="5"/>
  </si>
  <si>
    <t>他で登録していたことがある場合は登録していた支部名(市とか区とか県）と日バ登録番号、審判資格がある方は級と審判資格の有効期限を書いてください。</t>
    <rPh sb="0" eb="1">
      <t>ホカ</t>
    </rPh>
    <rPh sb="2" eb="4">
      <t>トウロク</t>
    </rPh>
    <rPh sb="13" eb="15">
      <t>バアイ</t>
    </rPh>
    <rPh sb="16" eb="18">
      <t>トウロク</t>
    </rPh>
    <rPh sb="22" eb="25">
      <t>シブメイ</t>
    </rPh>
    <rPh sb="26" eb="27">
      <t>シ</t>
    </rPh>
    <rPh sb="29" eb="30">
      <t>ク</t>
    </rPh>
    <rPh sb="32" eb="33">
      <t>ケン</t>
    </rPh>
    <rPh sb="35" eb="36">
      <t>ニチ</t>
    </rPh>
    <rPh sb="37" eb="39">
      <t>トウロク</t>
    </rPh>
    <rPh sb="39" eb="41">
      <t>バンゴウ</t>
    </rPh>
    <rPh sb="42" eb="44">
      <t>シンパン</t>
    </rPh>
    <rPh sb="44" eb="46">
      <t>シカク</t>
    </rPh>
    <rPh sb="49" eb="50">
      <t>カタ</t>
    </rPh>
    <rPh sb="51" eb="52">
      <t>キュウ</t>
    </rPh>
    <rPh sb="53" eb="55">
      <t>シンパン</t>
    </rPh>
    <rPh sb="55" eb="57">
      <t>シカク</t>
    </rPh>
    <rPh sb="58" eb="60">
      <t>ユウコウ</t>
    </rPh>
    <rPh sb="60" eb="62">
      <t>キゲン</t>
    </rPh>
    <rPh sb="63" eb="64">
      <t>カ</t>
    </rPh>
    <phoneticPr fontId="5"/>
  </si>
  <si>
    <t>⑦</t>
    <phoneticPr fontId="5"/>
  </si>
  <si>
    <t>⑧</t>
    <phoneticPr fontId="5"/>
  </si>
  <si>
    <t>このファイルは登録情報が簡単に処理できるように隠しシートを設定してありますのでファイルで提出なさる場合はこのファイルを修正してご提出してください。</t>
    <rPh sb="7" eb="9">
      <t>トウロク</t>
    </rPh>
    <rPh sb="9" eb="11">
      <t>ジョウホウ</t>
    </rPh>
    <rPh sb="12" eb="14">
      <t>カンタン</t>
    </rPh>
    <rPh sb="15" eb="17">
      <t>ショリ</t>
    </rPh>
    <rPh sb="23" eb="24">
      <t>カク</t>
    </rPh>
    <rPh sb="29" eb="31">
      <t>セッテイ</t>
    </rPh>
    <rPh sb="44" eb="46">
      <t>テイシュツ</t>
    </rPh>
    <rPh sb="49" eb="51">
      <t>バアイ</t>
    </rPh>
    <rPh sb="59" eb="61">
      <t>シュウセイ</t>
    </rPh>
    <rPh sb="64" eb="66">
      <t>テイシュツ</t>
    </rPh>
    <phoneticPr fontId="5"/>
  </si>
  <si>
    <t>⑨</t>
    <phoneticPr fontId="5"/>
  </si>
  <si>
    <t>ファイル名はクラブ名が入った物にしてください。</t>
    <rPh sb="4" eb="5">
      <t>メイ</t>
    </rPh>
    <rPh sb="9" eb="10">
      <t>メイ</t>
    </rPh>
    <rPh sb="11" eb="12">
      <t>ハイ</t>
    </rPh>
    <rPh sb="14" eb="15">
      <t>モノ</t>
    </rPh>
    <phoneticPr fontId="5"/>
  </si>
  <si>
    <t>個人登録シートへの入力方法です。</t>
    <rPh sb="0" eb="2">
      <t>コジン</t>
    </rPh>
    <rPh sb="2" eb="4">
      <t>トウロク</t>
    </rPh>
    <rPh sb="9" eb="11">
      <t>ニュウリョク</t>
    </rPh>
    <rPh sb="11" eb="13">
      <t>ホウホウ</t>
    </rPh>
    <phoneticPr fontId="5"/>
  </si>
  <si>
    <t>登録先を選んでください。</t>
    <rPh sb="0" eb="2">
      <t>トウロク</t>
    </rPh>
    <rPh sb="2" eb="3">
      <t>サキ</t>
    </rPh>
    <rPh sb="4" eb="5">
      <t>エラ</t>
    </rPh>
    <phoneticPr fontId="5"/>
  </si>
  <si>
    <t>添付ファイル可否</t>
    <rPh sb="0" eb="2">
      <t>テンプ</t>
    </rPh>
    <rPh sb="6" eb="8">
      <t>カヒ</t>
    </rPh>
    <phoneticPr fontId="16"/>
  </si>
  <si>
    <t>日バ登録を選択すると13行目に日バの登録情報を入力する表示が出ますので日バ登録済みの方は入力してください。</t>
    <rPh sb="0" eb="1">
      <t>ニチ</t>
    </rPh>
    <rPh sb="2" eb="4">
      <t>トウロク</t>
    </rPh>
    <rPh sb="5" eb="7">
      <t>センタク</t>
    </rPh>
    <rPh sb="12" eb="14">
      <t>ギョウメ</t>
    </rPh>
    <rPh sb="15" eb="16">
      <t>ニチ</t>
    </rPh>
    <rPh sb="18" eb="20">
      <t>トウロク</t>
    </rPh>
    <rPh sb="20" eb="22">
      <t>ジョウホウ</t>
    </rPh>
    <rPh sb="23" eb="25">
      <t>ニュウリョク</t>
    </rPh>
    <rPh sb="27" eb="29">
      <t>ヒョウジ</t>
    </rPh>
    <rPh sb="30" eb="31">
      <t>デ</t>
    </rPh>
    <rPh sb="35" eb="36">
      <t>ニチ</t>
    </rPh>
    <rPh sb="37" eb="39">
      <t>トウロク</t>
    </rPh>
    <rPh sb="39" eb="40">
      <t>ズ</t>
    </rPh>
    <rPh sb="42" eb="43">
      <t>カタ</t>
    </rPh>
    <rPh sb="44" eb="46">
      <t>ニュウリョク</t>
    </rPh>
    <phoneticPr fontId="5"/>
  </si>
  <si>
    <t>生年月日はyyyy/m/dの形式で入れてください。</t>
    <rPh sb="0" eb="2">
      <t>セイネン</t>
    </rPh>
    <rPh sb="2" eb="4">
      <t>ガッピ</t>
    </rPh>
    <rPh sb="14" eb="16">
      <t>ケイシキ</t>
    </rPh>
    <rPh sb="17" eb="18">
      <t>イ</t>
    </rPh>
    <phoneticPr fontId="5"/>
  </si>
  <si>
    <t>メールアドレスがある方は入力して添付ファイル可否を修正してください。</t>
    <rPh sb="10" eb="11">
      <t>カタ</t>
    </rPh>
    <rPh sb="12" eb="14">
      <t>ニュウリョク</t>
    </rPh>
    <rPh sb="16" eb="18">
      <t>テンプ</t>
    </rPh>
    <rPh sb="22" eb="24">
      <t>カヒ</t>
    </rPh>
    <rPh sb="25" eb="27">
      <t>シュウセイ</t>
    </rPh>
    <phoneticPr fontId="5"/>
  </si>
  <si>
    <t>①</t>
    <phoneticPr fontId="5"/>
  </si>
  <si>
    <t>小中高のチームで責任者などで大人も登録する場合は大人の人数を欄外のP12に入力してください。</t>
    <rPh sb="0" eb="3">
      <t>ショウチュウコウ</t>
    </rPh>
    <rPh sb="8" eb="11">
      <t>セキニンシャ</t>
    </rPh>
    <rPh sb="14" eb="16">
      <t>オトナ</t>
    </rPh>
    <rPh sb="17" eb="19">
      <t>トウロク</t>
    </rPh>
    <rPh sb="21" eb="23">
      <t>バアイ</t>
    </rPh>
    <rPh sb="24" eb="26">
      <t>オトナ</t>
    </rPh>
    <rPh sb="27" eb="29">
      <t>ニンズウ</t>
    </rPh>
    <rPh sb="30" eb="32">
      <t>ランガイ</t>
    </rPh>
    <rPh sb="37" eb="39">
      <t>ニュウリョク</t>
    </rPh>
    <phoneticPr fontId="5"/>
  </si>
  <si>
    <t>E-mail</t>
    <phoneticPr fontId="5"/>
  </si>
  <si>
    <t>添付ファイル</t>
  </si>
  <si>
    <t>E-mail</t>
    <phoneticPr fontId="5"/>
  </si>
  <si>
    <t>添付ファイル</t>
    <rPh sb="0" eb="2">
      <t>テンプ</t>
    </rPh>
    <phoneticPr fontId="5"/>
  </si>
  <si>
    <t>区分が小中高で、大人も登録する場合の大人の人数</t>
    <rPh sb="11" eb="13">
      <t>トウロク</t>
    </rPh>
    <phoneticPr fontId="5"/>
  </si>
  <si>
    <t>一般</t>
    <phoneticPr fontId="5"/>
  </si>
  <si>
    <t>高校</t>
    <phoneticPr fontId="5"/>
  </si>
  <si>
    <t>↓</t>
    <phoneticPr fontId="5"/>
  </si>
  <si>
    <t>練馬/東京/日本計</t>
    <phoneticPr fontId="5"/>
  </si>
  <si>
    <t>←区分が小中高で、大人も登録する場合の大人の人数</t>
    <phoneticPr fontId="5"/>
  </si>
  <si>
    <t>審判資格
有効年度</t>
    <rPh sb="0" eb="2">
      <t>シンパン</t>
    </rPh>
    <rPh sb="2" eb="4">
      <t>シカク</t>
    </rPh>
    <rPh sb="5" eb="7">
      <t>ユウコウ</t>
    </rPh>
    <rPh sb="7" eb="9">
      <t>ネンド</t>
    </rPh>
    <phoneticPr fontId="16"/>
  </si>
  <si>
    <t>審判員資格 
級</t>
    <rPh sb="0" eb="3">
      <t>シンパンイン</t>
    </rPh>
    <rPh sb="3" eb="5">
      <t>シカク</t>
    </rPh>
    <rPh sb="7" eb="8">
      <t>キュウ</t>
    </rPh>
    <phoneticPr fontId="16"/>
  </si>
  <si>
    <t>日本バドミントン協会
登録番号</t>
    <rPh sb="0" eb="2">
      <t>ニホン</t>
    </rPh>
    <rPh sb="8" eb="10">
      <t>キョウカイ</t>
    </rPh>
    <rPh sb="11" eb="13">
      <t>トウロク</t>
    </rPh>
    <rPh sb="13" eb="15">
      <t>バンゴウ</t>
    </rPh>
    <phoneticPr fontId="16"/>
  </si>
  <si>
    <t>生年月日
(yyyy/m/d形式で入力)</t>
    <rPh sb="14" eb="16">
      <t>ケイシキ</t>
    </rPh>
    <rPh sb="17" eb="19">
      <t>ニュウリョク</t>
    </rPh>
    <phoneticPr fontId="5"/>
  </si>
  <si>
    <r>
      <t xml:space="preserve">生年月日
</t>
    </r>
    <r>
      <rPr>
        <sz val="8"/>
        <rFont val="ＭＳ 明朝"/>
        <family val="1"/>
        <charset val="128"/>
      </rPr>
      <t>(yyyy/m/d形式で入力)</t>
    </r>
    <phoneticPr fontId="5"/>
  </si>
  <si>
    <t>住               所
(〒番号は記入しないでください。)</t>
    <phoneticPr fontId="5"/>
  </si>
  <si>
    <t>団 体 名</t>
    <phoneticPr fontId="5"/>
  </si>
  <si>
    <t>電　話</t>
    <phoneticPr fontId="5"/>
  </si>
  <si>
    <t xml:space="preserve"> </t>
    <phoneticPr fontId="5"/>
  </si>
  <si>
    <r>
      <t xml:space="preserve">事      務
連  絡  者
</t>
    </r>
    <r>
      <rPr>
        <sz val="9"/>
        <rFont val="ＭＳ 明朝"/>
        <family val="1"/>
        <charset val="128"/>
      </rPr>
      <t>代表者以外に設けている団体は、お書き添えください。</t>
    </r>
    <rPh sb="0" eb="1">
      <t>コト</t>
    </rPh>
    <rPh sb="7" eb="8">
      <t>ツトム</t>
    </rPh>
    <rPh sb="9" eb="10">
      <t>レン</t>
    </rPh>
    <rPh sb="12" eb="13">
      <t>ラク</t>
    </rPh>
    <rPh sb="15" eb="16">
      <t>シャ</t>
    </rPh>
    <phoneticPr fontId="5"/>
  </si>
  <si>
    <t>ふりがな</t>
    <phoneticPr fontId="16"/>
  </si>
  <si>
    <t xml:space="preserve"> E-Mailアドレス</t>
    <phoneticPr fontId="16"/>
  </si>
  <si>
    <t>E-Mailアドレスをご登録いただきますと、大会の案内などをE-Mailにて案内いたします。</t>
    <phoneticPr fontId="16"/>
  </si>
  <si>
    <t>添付ファイル可否は協会からのご案内メールに添付するEXCELファイルやPDFファイルを読むことができるかどうかご記入ください。</t>
    <rPh sb="0" eb="2">
      <t>テンプ</t>
    </rPh>
    <phoneticPr fontId="16"/>
  </si>
  <si>
    <t>東京都協会と日本バドミントン協会への登録にはふりがなは必須です。</t>
    <rPh sb="0" eb="3">
      <t>トウキョウト</t>
    </rPh>
    <rPh sb="3" eb="5">
      <t>キョウカイ</t>
    </rPh>
    <rPh sb="6" eb="8">
      <t>ニホン</t>
    </rPh>
    <rPh sb="14" eb="16">
      <t>キョウカイ</t>
    </rPh>
    <rPh sb="18" eb="20">
      <t>トウロク</t>
    </rPh>
    <rPh sb="27" eb="29">
      <t>ヒッス</t>
    </rPh>
    <phoneticPr fontId="16"/>
  </si>
  <si>
    <t>B欄が日本バドミントン協会、C欄が東京都を選べるようになっています。（日バに登録するためには東京都にも登録が必要です）</t>
    <rPh sb="1" eb="2">
      <t>ラン</t>
    </rPh>
    <rPh sb="3" eb="5">
      <t>ニホン</t>
    </rPh>
    <rPh sb="11" eb="13">
      <t>キョウカイ</t>
    </rPh>
    <rPh sb="15" eb="16">
      <t>ラン</t>
    </rPh>
    <rPh sb="17" eb="20">
      <t>トウキョウト</t>
    </rPh>
    <rPh sb="21" eb="22">
      <t>エラ</t>
    </rPh>
    <rPh sb="35" eb="36">
      <t>ニチ</t>
    </rPh>
    <rPh sb="38" eb="40">
      <t>トウロク</t>
    </rPh>
    <rPh sb="46" eb="49">
      <t>トウキョウト</t>
    </rPh>
    <rPh sb="51" eb="53">
      <t>トウロク</t>
    </rPh>
    <rPh sb="54" eb="56">
      <t>ヒツヨウ</t>
    </rPh>
    <phoneticPr fontId="5"/>
  </si>
  <si>
    <t>氏名、ふりがな、性別、住所、生年月日、電話を入力してください。(郵便番号は不要です）</t>
    <rPh sb="22" eb="24">
      <t>ニュウリョク</t>
    </rPh>
    <rPh sb="32" eb="34">
      <t>ユウビン</t>
    </rPh>
    <rPh sb="34" eb="36">
      <t>バンゴウ</t>
    </rPh>
    <rPh sb="37" eb="39">
      <t>フヨウ</t>
    </rPh>
    <phoneticPr fontId="5"/>
  </si>
  <si>
    <t>練馬区在住でも在勤でもない方が最初から練馬区バドミントン協会に個人登録することはお断りしております。</t>
    <rPh sb="15" eb="17">
      <t>サイショ</t>
    </rPh>
    <rPh sb="31" eb="33">
      <t>コジン</t>
    </rPh>
    <rPh sb="33" eb="35">
      <t>トウロク</t>
    </rPh>
    <rPh sb="41" eb="42">
      <t>コトワ</t>
    </rPh>
    <phoneticPr fontId="16"/>
  </si>
  <si>
    <t>在勤/在学情報を記入する方の管理番号を記入してください。氏名は自動で表示されます。</t>
    <rPh sb="0" eb="2">
      <t>ザイキン</t>
    </rPh>
    <rPh sb="3" eb="5">
      <t>ザイガク</t>
    </rPh>
    <rPh sb="5" eb="7">
      <t>ジョウホウ</t>
    </rPh>
    <rPh sb="8" eb="10">
      <t>キニュウ</t>
    </rPh>
    <rPh sb="12" eb="13">
      <t>カタ</t>
    </rPh>
    <rPh sb="14" eb="16">
      <t>カンリ</t>
    </rPh>
    <rPh sb="16" eb="18">
      <t>バンゴウ</t>
    </rPh>
    <rPh sb="19" eb="21">
      <t>キニュウ</t>
    </rPh>
    <rPh sb="28" eb="30">
      <t>シメイ</t>
    </rPh>
    <rPh sb="31" eb="33">
      <t>ジドウ</t>
    </rPh>
    <rPh sb="34" eb="36">
      <t>ヒョウジ</t>
    </rPh>
    <phoneticPr fontId="5"/>
  </si>
  <si>
    <r>
      <t xml:space="preserve">ふ　り　が　な
</t>
    </r>
    <r>
      <rPr>
        <sz val="14"/>
        <rFont val="ＭＳ 明朝"/>
        <family val="1"/>
        <charset val="128"/>
      </rPr>
      <t>氏  　　　  名</t>
    </r>
    <phoneticPr fontId="5"/>
  </si>
  <si>
    <t>勤務先会社事業所名/通学先学校名</t>
    <rPh sb="0" eb="3">
      <t>キンムサキ</t>
    </rPh>
    <rPh sb="3" eb="5">
      <t>カイシャ</t>
    </rPh>
    <rPh sb="5" eb="8">
      <t>ジギョウショ</t>
    </rPh>
    <rPh sb="8" eb="9">
      <t>メイ</t>
    </rPh>
    <rPh sb="10" eb="12">
      <t>ツウガク</t>
    </rPh>
    <rPh sb="12" eb="13">
      <t>サキ</t>
    </rPh>
    <rPh sb="13" eb="16">
      <t>ガッコウメイ</t>
    </rPh>
    <phoneticPr fontId="5"/>
  </si>
  <si>
    <t>住               所</t>
    <phoneticPr fontId="5"/>
  </si>
  <si>
    <t>電      話</t>
    <phoneticPr fontId="5"/>
  </si>
  <si>
    <r>
      <t xml:space="preserve">勤務先名
</t>
    </r>
    <r>
      <rPr>
        <sz val="9"/>
        <rFont val="ＭＳ 明朝"/>
        <family val="1"/>
        <charset val="128"/>
      </rPr>
      <t>(練馬区外在住者で区内在勤の方)</t>
    </r>
    <rPh sb="0" eb="1">
      <t>ツトム</t>
    </rPh>
    <rPh sb="1" eb="2">
      <t>ツトム</t>
    </rPh>
    <rPh sb="2" eb="3">
      <t>サキ</t>
    </rPh>
    <rPh sb="3" eb="4">
      <t>メイ</t>
    </rPh>
    <rPh sb="6" eb="8">
      <t>ネリマ</t>
    </rPh>
    <rPh sb="8" eb="9">
      <t>ク</t>
    </rPh>
    <rPh sb="9" eb="10">
      <t>ガイ</t>
    </rPh>
    <rPh sb="10" eb="13">
      <t>ザイジュウシャ</t>
    </rPh>
    <rPh sb="14" eb="16">
      <t>クナイ</t>
    </rPh>
    <rPh sb="16" eb="18">
      <t>ザイキン</t>
    </rPh>
    <rPh sb="19" eb="20">
      <t>カタ</t>
    </rPh>
    <phoneticPr fontId="16"/>
  </si>
  <si>
    <t>勤務先電話番号</t>
    <rPh sb="0" eb="3">
      <t>キンムサキ</t>
    </rPh>
    <rPh sb="3" eb="5">
      <t>デンワ</t>
    </rPh>
    <rPh sb="5" eb="7">
      <t>バンゴウ</t>
    </rPh>
    <phoneticPr fontId="16"/>
  </si>
  <si>
    <r>
      <t xml:space="preserve">勤務先住所
</t>
    </r>
    <r>
      <rPr>
        <sz val="8"/>
        <rFont val="ＭＳ 明朝"/>
        <family val="1"/>
        <charset val="128"/>
      </rPr>
      <t>(練馬区外在住者で区内在勤の方)</t>
    </r>
    <rPh sb="0" eb="2">
      <t>キンム</t>
    </rPh>
    <rPh sb="2" eb="4">
      <t>センジュウ</t>
    </rPh>
    <rPh sb="4" eb="5">
      <t>ジョ</t>
    </rPh>
    <phoneticPr fontId="16"/>
  </si>
  <si>
    <t>練馬区バドミントン協会会員規定変更に伴う一般団体の登録について</t>
    <phoneticPr fontId="5"/>
  </si>
  <si>
    <t>2021年度練馬区バドミントン協会定期総会の書面決議において、協会会員規定が変更されたことに伴い、2022年度の登録から一般団体は練馬区在住・在勤・在学者が半数以上とすることが規定されました。
つきましては、団体登録申込の際には当該練馬区人員が半数以上であることを確認してお申込みをお願いします。
また、住所が練馬区以外の方で在勤在学の方については、別紙「在勤在学情報表」に記載をお願いいたします。</t>
    <phoneticPr fontId="5"/>
  </si>
  <si>
    <t>まず、右上の団体区分を変更してください。</t>
    <rPh sb="3" eb="5">
      <t>ミギウエ</t>
    </rPh>
    <rPh sb="6" eb="8">
      <t>ダンタイ</t>
    </rPh>
    <rPh sb="8" eb="10">
      <t>クブン</t>
    </rPh>
    <rPh sb="11" eb="13">
      <t>ヘンコウ</t>
    </rPh>
    <phoneticPr fontId="5"/>
  </si>
  <si>
    <t>審判期限
年度</t>
    <rPh sb="0" eb="2">
      <t>シンパン</t>
    </rPh>
    <rPh sb="2" eb="4">
      <t>キゲン</t>
    </rPh>
    <rPh sb="5" eb="7">
      <t>ネンド</t>
    </rPh>
    <phoneticPr fontId="5"/>
  </si>
  <si>
    <t>一般</t>
  </si>
  <si>
    <t>練馬区外在住者で練馬区に在勤または在学の方は勤務先名～勤務先住所を記入してください。</t>
    <rPh sb="0" eb="2">
      <t>ネリマ</t>
    </rPh>
    <rPh sb="2" eb="4">
      <t>クガイ</t>
    </rPh>
    <rPh sb="4" eb="7">
      <t>ザイジュウシャ</t>
    </rPh>
    <rPh sb="8" eb="11">
      <t>ネリマク</t>
    </rPh>
    <rPh sb="12" eb="14">
      <t>ザイキン</t>
    </rPh>
    <rPh sb="17" eb="19">
      <t>ザイガク</t>
    </rPh>
    <rPh sb="20" eb="21">
      <t>カタ</t>
    </rPh>
    <rPh sb="22" eb="25">
      <t>キンムサキ</t>
    </rPh>
    <rPh sb="25" eb="26">
      <t>メイ</t>
    </rPh>
    <rPh sb="27" eb="30">
      <t>キンムサキ</t>
    </rPh>
    <rPh sb="30" eb="32">
      <t>ジュウショ</t>
    </rPh>
    <rPh sb="33" eb="35">
      <t>キニュウ</t>
    </rPh>
    <phoneticPr fontId="5"/>
  </si>
  <si>
    <t>練馬区外在住者で練馬区に在勤または在学の方は「在勤在学情報」シートに情報を記入してそのNoを「勤務先番号」欄に記入してください。</t>
    <rPh sb="0" eb="2">
      <t>ネリマ</t>
    </rPh>
    <rPh sb="2" eb="4">
      <t>クガイ</t>
    </rPh>
    <rPh sb="4" eb="7">
      <t>ザイジュウシャ</t>
    </rPh>
    <rPh sb="8" eb="11">
      <t>ネリマク</t>
    </rPh>
    <rPh sb="12" eb="14">
      <t>ザイキン</t>
    </rPh>
    <rPh sb="17" eb="19">
      <t>ザイガク</t>
    </rPh>
    <rPh sb="20" eb="21">
      <t>カタ</t>
    </rPh>
    <rPh sb="34" eb="36">
      <t>ジョウホウ</t>
    </rPh>
    <rPh sb="37" eb="39">
      <t>キニュウ</t>
    </rPh>
    <rPh sb="55" eb="57">
      <t>キニュウ</t>
    </rPh>
    <phoneticPr fontId="5"/>
  </si>
  <si>
    <t>住所氏名電話番号は自動的に反映されます。</t>
    <rPh sb="0" eb="2">
      <t>ジュウショ</t>
    </rPh>
    <rPh sb="2" eb="4">
      <t>シメイ</t>
    </rPh>
    <rPh sb="4" eb="6">
      <t>デンワ</t>
    </rPh>
    <rPh sb="6" eb="8">
      <t>バンゴウ</t>
    </rPh>
    <rPh sb="9" eb="12">
      <t>ジドウテキ</t>
    </rPh>
    <rPh sb="13" eb="15">
      <t>ハンエイ</t>
    </rPh>
    <phoneticPr fontId="5"/>
  </si>
  <si>
    <t>練馬在住在勤者が半数を下回っています。</t>
    <rPh sb="0" eb="2">
      <t>ネリマ</t>
    </rPh>
    <rPh sb="2" eb="4">
      <t>ザイジュウ</t>
    </rPh>
    <rPh sb="4" eb="7">
      <t>ザイキンシャ</t>
    </rPh>
    <rPh sb="8" eb="10">
      <t>ハンスウ</t>
    </rPh>
    <rPh sb="11" eb="13">
      <t>シタマワ</t>
    </rPh>
    <phoneticPr fontId="5"/>
  </si>
  <si>
    <t>人数</t>
    <rPh sb="0" eb="2">
      <t>ニンズウ</t>
    </rPh>
    <phoneticPr fontId="5"/>
  </si>
  <si>
    <t>有効人数</t>
    <rPh sb="0" eb="2">
      <t>ユウコウ</t>
    </rPh>
    <rPh sb="2" eb="4">
      <t>ニンズウ</t>
    </rPh>
    <phoneticPr fontId="5"/>
  </si>
  <si>
    <t>練馬人数</t>
    <rPh sb="0" eb="2">
      <t>ネリマ</t>
    </rPh>
    <rPh sb="2" eb="4">
      <t>ニンズウ</t>
    </rPh>
    <phoneticPr fontId="5"/>
  </si>
  <si>
    <t>在勤数</t>
    <rPh sb="0" eb="2">
      <t>ザイキン</t>
    </rPh>
    <rPh sb="2" eb="3">
      <t>スウ</t>
    </rPh>
    <phoneticPr fontId="5"/>
  </si>
  <si>
    <t>練馬削除数</t>
    <rPh sb="0" eb="2">
      <t>ネリマ</t>
    </rPh>
    <rPh sb="2" eb="4">
      <t>サクジョ</t>
    </rPh>
    <rPh sb="4" eb="5">
      <t>スウ</t>
    </rPh>
    <phoneticPr fontId="5"/>
  </si>
  <si>
    <t>練馬人数合計</t>
    <rPh sb="0" eb="2">
      <t>ネリマ</t>
    </rPh>
    <rPh sb="2" eb="4">
      <t>ニンズウ</t>
    </rPh>
    <rPh sb="4" eb="6">
      <t>ゴウケイ</t>
    </rPh>
    <phoneticPr fontId="5"/>
  </si>
  <si>
    <t>練馬率</t>
    <rPh sb="0" eb="2">
      <t>ネリマ</t>
    </rPh>
    <rPh sb="2" eb="3">
      <t>リツ</t>
    </rPh>
    <phoneticPr fontId="5"/>
  </si>
  <si>
    <t>ここに銀行の振込控え画像を貼り付けてご送付頂いても結構です。</t>
    <rPh sb="3" eb="5">
      <t>ギンコウ</t>
    </rPh>
    <rPh sb="6" eb="9">
      <t>フリコミヒカ</t>
    </rPh>
    <rPh sb="10" eb="12">
      <t>ガゾウ</t>
    </rPh>
    <rPh sb="13" eb="14">
      <t>ハ</t>
    </rPh>
    <rPh sb="15" eb="16">
      <t>ツ</t>
    </rPh>
    <rPh sb="19" eb="21">
      <t>ソウフ</t>
    </rPh>
    <rPh sb="21" eb="22">
      <t>イタダ</t>
    </rPh>
    <rPh sb="25" eb="27">
      <t>ケッコウ</t>
    </rPh>
    <phoneticPr fontId="5"/>
  </si>
  <si>
    <t>「振込控え」シートに登録費の振込控えの画像を貼り付けて送付して頂いても構いませんし、振込控えの画像を別ファイルとして送っていただいても構いません。</t>
    <rPh sb="10" eb="13">
      <t>トウロクヒ</t>
    </rPh>
    <rPh sb="14" eb="17">
      <t>フリコミヒカ</t>
    </rPh>
    <rPh sb="19" eb="21">
      <t>ガゾウ</t>
    </rPh>
    <rPh sb="22" eb="23">
      <t>ハ</t>
    </rPh>
    <rPh sb="24" eb="25">
      <t>ツ</t>
    </rPh>
    <rPh sb="27" eb="29">
      <t>ソウフ</t>
    </rPh>
    <rPh sb="31" eb="32">
      <t>イタダ</t>
    </rPh>
    <rPh sb="35" eb="36">
      <t>カマ</t>
    </rPh>
    <rPh sb="42" eb="45">
      <t>フリコミヒカ</t>
    </rPh>
    <rPh sb="47" eb="49">
      <t>ガゾウ</t>
    </rPh>
    <rPh sb="50" eb="51">
      <t>ベツ</t>
    </rPh>
    <rPh sb="58" eb="59">
      <t>オク</t>
    </rPh>
    <rPh sb="67" eb="68">
      <t>カマ</t>
    </rPh>
    <phoneticPr fontId="5"/>
  </si>
  <si>
    <t>⑩</t>
    <phoneticPr fontId="5"/>
  </si>
  <si>
    <t>追加登録の仕方</t>
    <rPh sb="0" eb="2">
      <t>ツイカ</t>
    </rPh>
    <rPh sb="2" eb="4">
      <t>トウロク</t>
    </rPh>
    <rPh sb="5" eb="7">
      <t>シカタ</t>
    </rPh>
    <phoneticPr fontId="5"/>
  </si>
  <si>
    <t>このEXCELで新規団体登録をなさいますと1ヶ月ぐらいで登録内容を入れたこのEXCELと同じようなEXCELが送付されます。</t>
    <rPh sb="8" eb="10">
      <t>シンキ</t>
    </rPh>
    <rPh sb="10" eb="12">
      <t>ダンタイ</t>
    </rPh>
    <rPh sb="12" eb="14">
      <t>トウロク</t>
    </rPh>
    <rPh sb="23" eb="24">
      <t>ゲツ</t>
    </rPh>
    <rPh sb="28" eb="30">
      <t>トウロク</t>
    </rPh>
    <rPh sb="30" eb="32">
      <t>ナイヨウ</t>
    </rPh>
    <rPh sb="33" eb="34">
      <t>イ</t>
    </rPh>
    <rPh sb="44" eb="45">
      <t>オナ</t>
    </rPh>
    <rPh sb="55" eb="57">
      <t>ソウフ</t>
    </rPh>
    <phoneticPr fontId="5"/>
  </si>
  <si>
    <t>そのには「追加登録」シートがありますのでそちらに記載してご送付ください。</t>
    <rPh sb="5" eb="9">
      <t>ツイカトウロク</t>
    </rPh>
    <rPh sb="24" eb="26">
      <t>キサイ</t>
    </rPh>
    <rPh sb="29" eb="31">
      <t>ソウフ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</si>
</sst>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円&quot;"/>
    <numFmt numFmtId="177" formatCode="#&quot;名&quot;&quot;×&quot;"/>
    <numFmt numFmtId="178" formatCode="#&quot;名&quot;"/>
    <numFmt numFmtId="179" formatCode="#,###&quot;円&quot;"/>
    <numFmt numFmtId="180" formatCode="#,###&quot;人&quot;"/>
    <numFmt numFmtId="181" formatCode="####&quot;年度&quot;"/>
    <numFmt numFmtId="182" formatCode="General&quot;       印&quot;"/>
    <numFmt numFmtId="183" formatCode="#"/>
  </numFmts>
  <fonts count="39">
    <font>
      <sz val="11"/>
      <name val="明朝"/>
      <family val="3"/>
      <charset val="128"/>
    </font>
    <font>
      <sz val="11"/>
      <name val="明朝"/>
      <family val="3"/>
      <charset val="128"/>
    </font>
    <font>
      <sz val="11"/>
      <name val="ＭＳ 明朝"/>
      <family val="1"/>
      <charset val="128"/>
    </font>
    <font>
      <sz val="14"/>
      <name val="ＭＳ 明朝"/>
      <family val="1"/>
      <charset val="128"/>
    </font>
    <font>
      <sz val="9"/>
      <name val="ＭＳ 明朝"/>
      <family val="1"/>
      <charset val="128"/>
    </font>
    <font>
      <sz val="6"/>
      <name val="明朝"/>
      <family val="3"/>
      <charset val="128"/>
    </font>
    <font>
      <sz val="15.55"/>
      <name val="ＭＳ 明朝"/>
      <family val="1"/>
      <charset val="128"/>
    </font>
    <font>
      <sz val="15.55"/>
      <name val="明朝"/>
      <family val="1"/>
      <charset val="128"/>
    </font>
    <font>
      <sz val="19.8"/>
      <name val="ＭＳ 明朝"/>
      <family val="1"/>
      <charset val="128"/>
    </font>
    <font>
      <sz val="12.75"/>
      <name val="ＭＳ 明朝"/>
      <family val="1"/>
      <charset val="128"/>
    </font>
    <font>
      <sz val="14"/>
      <name val="明朝"/>
      <family val="1"/>
      <charset val="128"/>
    </font>
    <font>
      <sz val="20"/>
      <name val="ＭＳ 明朝"/>
      <family val="1"/>
      <charset val="128"/>
    </font>
    <font>
      <sz val="12"/>
      <name val="ＭＳ 明朝"/>
      <family val="1"/>
      <charset val="128"/>
    </font>
    <font>
      <sz val="15.5"/>
      <name val="ＭＳ 明朝"/>
      <family val="1"/>
      <charset val="128"/>
    </font>
    <font>
      <vertAlign val="superscript"/>
      <sz val="1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8"/>
      <name val="ＭＳ Ｐ明朝"/>
      <family val="1"/>
      <charset val="128"/>
    </font>
    <font>
      <sz val="13"/>
      <name val="ＭＳ 明朝"/>
      <family val="1"/>
      <charset val="128"/>
    </font>
    <font>
      <sz val="12"/>
      <name val="明朝"/>
      <family val="3"/>
      <charset val="128"/>
    </font>
    <font>
      <sz val="10"/>
      <name val="明朝"/>
      <family val="3"/>
      <charset val="128"/>
    </font>
    <font>
      <vertAlign val="superscript"/>
      <sz val="14"/>
      <name val="ＭＳ 明朝"/>
      <family val="1"/>
      <charset val="128"/>
    </font>
    <font>
      <sz val="8"/>
      <color theme="0"/>
      <name val="ＭＳ 明朝"/>
      <family val="1"/>
      <charset val="128"/>
    </font>
    <font>
      <sz val="11"/>
      <color rgb="FFFF0000"/>
      <name val="ＭＳ 明朝"/>
      <family val="1"/>
      <charset val="128"/>
    </font>
    <font>
      <sz val="11"/>
      <color rgb="FFFF0000"/>
      <name val="明朝"/>
      <family val="3"/>
      <charset val="128"/>
    </font>
    <font>
      <sz val="11"/>
      <color rgb="FFFF0000"/>
      <name val="明朝"/>
      <family val="1"/>
      <charset val="128"/>
    </font>
    <font>
      <sz val="20"/>
      <name val="明朝"/>
      <family val="3"/>
      <charset val="128"/>
    </font>
    <font>
      <sz val="11"/>
      <name val="明朝"/>
      <family val="1"/>
      <charset val="128"/>
    </font>
    <font>
      <sz val="8"/>
      <name val="ＭＳ 明朝"/>
      <family val="1"/>
      <charset val="128"/>
    </font>
    <font>
      <b/>
      <sz val="12"/>
      <name val="ＭＳ Ｐ明朝"/>
      <family val="1"/>
      <charset val="128"/>
    </font>
    <font>
      <sz val="10"/>
      <name val="明朝"/>
      <family val="1"/>
      <charset val="128"/>
    </font>
    <font>
      <sz val="10"/>
      <name val="ＭＳ Ｐ明朝"/>
      <family val="1"/>
      <charset val="128"/>
    </font>
    <font>
      <sz val="11"/>
      <name val="ＭＳ Ｐ明朝"/>
      <family val="1"/>
      <charset val="128"/>
    </font>
    <font>
      <sz val="12"/>
      <name val="ＭＳ Ｐ明朝"/>
      <family val="1"/>
      <charset val="128"/>
    </font>
    <font>
      <sz val="16.95"/>
      <name val="ＭＳ 明朝"/>
      <family val="1"/>
      <charset val="128"/>
    </font>
    <font>
      <b/>
      <sz val="11"/>
      <name val="明朝"/>
      <family val="1"/>
      <charset val="128"/>
    </font>
    <font>
      <sz val="12"/>
      <name val="明朝"/>
      <family val="1"/>
      <charset val="128"/>
    </font>
    <font>
      <sz val="11"/>
      <color theme="0"/>
      <name val="明朝"/>
      <family val="3"/>
      <charset val="128"/>
    </font>
  </fonts>
  <fills count="3">
    <fill>
      <patternFill patternType="none"/>
    </fill>
    <fill>
      <patternFill patternType="gray125"/>
    </fill>
    <fill>
      <patternFill patternType="solid">
        <fgColor rgb="FFFFFFCC"/>
        <bgColor indexed="64"/>
      </patternFill>
    </fill>
  </fills>
  <borders count="88">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diagonal/>
    </border>
    <border diagonalDown="1">
      <left/>
      <right/>
      <top style="thin">
        <color indexed="64"/>
      </top>
      <bottom/>
      <diagonal style="thin">
        <color indexed="64"/>
      </diagonal>
    </border>
    <border diagonalDown="1">
      <left/>
      <right/>
      <top/>
      <bottom/>
      <diagonal style="thin">
        <color indexed="64"/>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s>
  <cellStyleXfs count="3">
    <xf numFmtId="0" fontId="0" fillId="0" borderId="0"/>
    <xf numFmtId="0" fontId="15" fillId="0" borderId="0">
      <alignment vertical="center"/>
    </xf>
    <xf numFmtId="0" fontId="1" fillId="0" borderId="0"/>
  </cellStyleXfs>
  <cellXfs count="443">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7" fillId="0" borderId="0" xfId="0" applyFont="1"/>
    <xf numFmtId="0" fontId="6" fillId="0" borderId="0" xfId="0" applyFont="1" applyAlignment="1">
      <alignment vertical="center"/>
    </xf>
    <xf numFmtId="0" fontId="6" fillId="0" borderId="4" xfId="0" applyFont="1" applyBorder="1" applyAlignment="1">
      <alignment horizontal="right" vertical="center"/>
    </xf>
    <xf numFmtId="0" fontId="6" fillId="0" borderId="5"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1" fillId="0" borderId="0" xfId="0" applyFont="1"/>
    <xf numFmtId="0" fontId="2" fillId="0" borderId="0" xfId="0" applyFont="1" applyAlignment="1">
      <alignment vertical="top"/>
    </xf>
    <xf numFmtId="0" fontId="3" fillId="0" borderId="5" xfId="1" applyFont="1" applyBorder="1" applyAlignment="1">
      <alignment horizontal="left" vertical="center"/>
    </xf>
    <xf numFmtId="0" fontId="3" fillId="0" borderId="5" xfId="1" applyFont="1" applyBorder="1">
      <alignment vertical="center"/>
    </xf>
    <xf numFmtId="0" fontId="3" fillId="0" borderId="0" xfId="1" applyFont="1">
      <alignment vertical="center"/>
    </xf>
    <xf numFmtId="0" fontId="12" fillId="0" borderId="5" xfId="1" applyFont="1" applyBorder="1">
      <alignment vertical="center"/>
    </xf>
    <xf numFmtId="0" fontId="3" fillId="0" borderId="2" xfId="1" applyFont="1" applyBorder="1" applyAlignment="1">
      <alignment horizontal="left" vertical="center"/>
    </xf>
    <xf numFmtId="0" fontId="3" fillId="0" borderId="11" xfId="1" applyFont="1" applyBorder="1" applyAlignment="1">
      <alignment horizontal="left" vertical="center"/>
    </xf>
    <xf numFmtId="0" fontId="18" fillId="0" borderId="0" xfId="1" applyFont="1">
      <alignment vertical="center"/>
    </xf>
    <xf numFmtId="176" fontId="9" fillId="0" borderId="4" xfId="0" applyNumberFormat="1" applyFont="1" applyBorder="1" applyAlignment="1">
      <alignment horizontal="right" vertical="center"/>
    </xf>
    <xf numFmtId="0" fontId="6" fillId="0" borderId="0" xfId="0" applyFont="1" applyAlignment="1">
      <alignment horizontal="left" vertical="center"/>
    </xf>
    <xf numFmtId="0" fontId="4" fillId="0" borderId="0" xfId="0" applyFont="1" applyAlignment="1">
      <alignment vertical="center"/>
    </xf>
    <xf numFmtId="179" fontId="9" fillId="0" borderId="5" xfId="0" applyNumberFormat="1" applyFont="1" applyBorder="1" applyAlignment="1">
      <alignment horizontal="right" vertical="center"/>
    </xf>
    <xf numFmtId="179" fontId="3" fillId="0" borderId="11" xfId="1" applyNumberFormat="1" applyFont="1" applyBorder="1" applyAlignment="1">
      <alignment horizontal="right" vertical="center"/>
    </xf>
    <xf numFmtId="0" fontId="3" fillId="0" borderId="5" xfId="1" applyFont="1" applyBorder="1" applyProtection="1">
      <alignment vertical="center"/>
      <protection locked="0"/>
    </xf>
    <xf numFmtId="0" fontId="3" fillId="0" borderId="5" xfId="1" applyFont="1" applyBorder="1" applyAlignment="1" applyProtection="1">
      <alignment horizontal="center" vertical="center"/>
      <protection locked="0"/>
    </xf>
    <xf numFmtId="0" fontId="21" fillId="0" borderId="0" xfId="0" applyFont="1"/>
    <xf numFmtId="0" fontId="2" fillId="0" borderId="0" xfId="0" applyFont="1" applyAlignment="1" applyProtection="1">
      <alignment horizontal="right" vertical="center"/>
      <protection locked="0"/>
    </xf>
    <xf numFmtId="0" fontId="4" fillId="0" borderId="0" xfId="1" applyFont="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Continuous" vertical="center"/>
    </xf>
    <xf numFmtId="180" fontId="9" fillId="0" borderId="8" xfId="0" applyNumberFormat="1" applyFont="1" applyBorder="1" applyAlignment="1">
      <alignment horizontal="right" vertical="center"/>
    </xf>
    <xf numFmtId="179" fontId="9" fillId="0" borderId="12" xfId="0" applyNumberFormat="1" applyFont="1" applyBorder="1" applyAlignment="1">
      <alignment horizontal="right" vertical="center"/>
    </xf>
    <xf numFmtId="0" fontId="9" fillId="0" borderId="0" xfId="0" applyFont="1" applyAlignment="1">
      <alignment horizontal="right" vertical="center"/>
    </xf>
    <xf numFmtId="0" fontId="3" fillId="0" borderId="14" xfId="0" applyFont="1" applyBorder="1" applyAlignment="1">
      <alignment horizontal="centerContinuous" vertical="center"/>
    </xf>
    <xf numFmtId="0" fontId="3" fillId="0" borderId="15" xfId="0" applyFont="1" applyBorder="1" applyAlignment="1">
      <alignment horizontal="centerContinuous" vertical="center"/>
    </xf>
    <xf numFmtId="0" fontId="6"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 fillId="0" borderId="19" xfId="0" applyFont="1" applyBorder="1" applyAlignment="1">
      <alignment horizontal="center" vertical="center" wrapText="1"/>
    </xf>
    <xf numFmtId="0" fontId="3" fillId="0" borderId="20" xfId="0" applyFont="1" applyBorder="1" applyAlignment="1">
      <alignment horizontal="centerContinuous" vertical="center"/>
    </xf>
    <xf numFmtId="0" fontId="3" fillId="0" borderId="22" xfId="0" applyFont="1" applyBorder="1" applyAlignment="1">
      <alignment horizontal="centerContinuous"/>
    </xf>
    <xf numFmtId="0" fontId="3" fillId="0" borderId="23" xfId="0" applyFont="1" applyBorder="1" applyAlignment="1">
      <alignment horizontal="centerContinuous" vertical="center"/>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12" fillId="0" borderId="27" xfId="0" applyFont="1" applyBorder="1" applyAlignment="1">
      <alignment horizontal="centerContinuous"/>
    </xf>
    <xf numFmtId="0" fontId="3" fillId="0" borderId="27" xfId="0" applyFont="1" applyBorder="1" applyAlignment="1">
      <alignment horizontal="centerContinuous"/>
    </xf>
    <xf numFmtId="0" fontId="3" fillId="0" borderId="29" xfId="0" applyFont="1" applyBorder="1" applyAlignment="1">
      <alignment vertical="center"/>
    </xf>
    <xf numFmtId="0" fontId="3" fillId="0" borderId="30" xfId="0" applyFont="1" applyBorder="1" applyAlignment="1">
      <alignment vertical="center"/>
    </xf>
    <xf numFmtId="179" fontId="9" fillId="0" borderId="19" xfId="0" applyNumberFormat="1" applyFont="1" applyBorder="1" applyAlignment="1">
      <alignment horizontal="right" vertical="center"/>
    </xf>
    <xf numFmtId="0" fontId="3" fillId="0" borderId="31" xfId="0" applyFont="1" applyBorder="1" applyAlignment="1">
      <alignment horizontal="center" vertical="center"/>
    </xf>
    <xf numFmtId="179" fontId="9" fillId="0" borderId="32" xfId="0" applyNumberFormat="1" applyFont="1" applyBorder="1" applyAlignment="1">
      <alignment horizontal="right" vertical="center"/>
    </xf>
    <xf numFmtId="0" fontId="3" fillId="0" borderId="20" xfId="0" applyFont="1" applyBorder="1" applyAlignment="1">
      <alignment horizontal="center" vertical="center"/>
    </xf>
    <xf numFmtId="0" fontId="3" fillId="0" borderId="14" xfId="0" applyFont="1" applyBorder="1" applyAlignment="1">
      <alignment vertical="center"/>
    </xf>
    <xf numFmtId="0" fontId="3" fillId="0" borderId="33" xfId="0" applyFont="1" applyBorder="1" applyAlignment="1">
      <alignment vertical="center"/>
    </xf>
    <xf numFmtId="0" fontId="13" fillId="0" borderId="15" xfId="0" applyFont="1" applyBorder="1" applyAlignment="1">
      <alignment vertical="center"/>
    </xf>
    <xf numFmtId="0" fontId="6" fillId="0" borderId="15" xfId="0" applyFont="1" applyBorder="1" applyAlignment="1">
      <alignment horizontal="distributed" vertical="center"/>
    </xf>
    <xf numFmtId="0" fontId="0" fillId="0" borderId="15" xfId="0" applyBorder="1" applyAlignment="1">
      <alignment horizontal="distributed" vertical="center"/>
    </xf>
    <xf numFmtId="179" fontId="9" fillId="0" borderId="16" xfId="0" applyNumberFormat="1" applyFont="1" applyBorder="1" applyAlignment="1">
      <alignment horizontal="right" vertical="center"/>
    </xf>
    <xf numFmtId="0" fontId="3" fillId="2" borderId="21" xfId="0" applyFont="1" applyFill="1" applyBorder="1" applyAlignment="1" applyProtection="1">
      <alignment horizontal="centerContinuous" vertical="center"/>
      <protection locked="0"/>
    </xf>
    <xf numFmtId="0" fontId="2" fillId="0" borderId="0" xfId="0" applyFont="1"/>
    <xf numFmtId="0" fontId="17" fillId="0" borderId="0" xfId="0" applyFont="1"/>
    <xf numFmtId="177" fontId="2" fillId="0" borderId="4" xfId="0" applyNumberFormat="1" applyFont="1" applyBorder="1" applyAlignment="1">
      <alignment horizontal="right" vertical="center"/>
    </xf>
    <xf numFmtId="0" fontId="6" fillId="0" borderId="0" xfId="0" applyFont="1"/>
    <xf numFmtId="0" fontId="23" fillId="0" borderId="0" xfId="1" applyFont="1">
      <alignment vertical="center"/>
    </xf>
    <xf numFmtId="0" fontId="24" fillId="0" borderId="0" xfId="0" applyFont="1" applyAlignment="1">
      <alignment vertical="center"/>
    </xf>
    <xf numFmtId="0" fontId="7" fillId="2" borderId="0" xfId="0" applyFont="1" applyFill="1" applyProtection="1">
      <protection locked="0"/>
    </xf>
    <xf numFmtId="0" fontId="0" fillId="0" borderId="0" xfId="0" applyAlignment="1">
      <alignment horizontal="right" vertical="center"/>
    </xf>
    <xf numFmtId="0" fontId="6" fillId="2" borderId="10" xfId="0" applyFont="1" applyFill="1" applyBorder="1" applyAlignment="1" applyProtection="1">
      <alignment horizontal="right" vertical="center"/>
      <protection locked="0"/>
    </xf>
    <xf numFmtId="0" fontId="25" fillId="0" borderId="0" xfId="0" applyFont="1"/>
    <xf numFmtId="0" fontId="28" fillId="0" borderId="0" xfId="0" applyFont="1" applyAlignment="1">
      <alignment wrapText="1"/>
    </xf>
    <xf numFmtId="0" fontId="7" fillId="0" borderId="0" xfId="0" applyFont="1" applyAlignment="1">
      <alignment horizont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wrapText="1"/>
    </xf>
    <xf numFmtId="0" fontId="0" fillId="0" borderId="26" xfId="0" applyBorder="1" applyAlignment="1">
      <alignment horizontal="center" vertical="center" wrapText="1"/>
    </xf>
    <xf numFmtId="0" fontId="1" fillId="0" borderId="0" xfId="0" applyFont="1" applyAlignment="1">
      <alignment horizontal="center"/>
    </xf>
    <xf numFmtId="49" fontId="2" fillId="0" borderId="0" xfId="0" applyNumberFormat="1" applyFont="1" applyAlignment="1">
      <alignment vertical="center"/>
    </xf>
    <xf numFmtId="0" fontId="2" fillId="0" borderId="0" xfId="0" applyFont="1" applyAlignment="1">
      <alignment horizontal="centerContinuous" vertical="center"/>
    </xf>
    <xf numFmtId="0" fontId="3" fillId="0" borderId="22" xfId="0" applyFont="1" applyBorder="1" applyAlignment="1">
      <alignment horizontal="centerContinuous" vertical="center"/>
    </xf>
    <xf numFmtId="0" fontId="3" fillId="0" borderId="25" xfId="0" applyFont="1" applyBorder="1" applyAlignment="1">
      <alignment horizontal="centerContinuous" vertical="center"/>
    </xf>
    <xf numFmtId="0" fontId="8" fillId="2" borderId="72" xfId="0" applyFont="1" applyFill="1" applyBorder="1" applyAlignment="1" applyProtection="1">
      <alignment vertical="center"/>
      <protection locked="0"/>
    </xf>
    <xf numFmtId="0" fontId="6" fillId="0" borderId="71" xfId="0" applyFont="1" applyBorder="1" applyAlignment="1">
      <alignment horizontal="center" vertical="center"/>
    </xf>
    <xf numFmtId="0" fontId="13" fillId="0" borderId="36" xfId="0" applyFont="1" applyBorder="1" applyAlignment="1">
      <alignment vertical="center"/>
    </xf>
    <xf numFmtId="0" fontId="6" fillId="0" borderId="50" xfId="0" applyFont="1" applyBorder="1" applyAlignment="1">
      <alignment horizontal="distributed" vertical="center"/>
    </xf>
    <xf numFmtId="0" fontId="2" fillId="0" borderId="20" xfId="0" applyFont="1" applyBorder="1" applyAlignment="1">
      <alignment horizontal="distributed" vertical="center"/>
    </xf>
    <xf numFmtId="0" fontId="2" fillId="0" borderId="78" xfId="0" applyFont="1" applyBorder="1" applyAlignment="1">
      <alignment horizontal="center" vertical="center"/>
    </xf>
    <xf numFmtId="0" fontId="2" fillId="0" borderId="0" xfId="0" applyFont="1" applyAlignment="1">
      <alignment horizontal="center" vertical="center"/>
    </xf>
    <xf numFmtId="0" fontId="4" fillId="0" borderId="26" xfId="0" applyFont="1" applyBorder="1" applyAlignment="1">
      <alignment horizontal="center" vertical="center" wrapText="1"/>
    </xf>
    <xf numFmtId="0" fontId="12" fillId="0" borderId="5" xfId="1" applyFont="1" applyBorder="1" applyAlignment="1">
      <alignment horizontal="left" vertical="center" wrapText="1"/>
    </xf>
    <xf numFmtId="0" fontId="30" fillId="0" borderId="0" xfId="1" applyFont="1">
      <alignment vertical="center"/>
    </xf>
    <xf numFmtId="0" fontId="0" fillId="0" borderId="0" xfId="0" applyAlignment="1">
      <alignment horizontal="right"/>
    </xf>
    <xf numFmtId="0" fontId="6" fillId="0" borderId="17" xfId="0" applyFont="1" applyBorder="1" applyAlignment="1">
      <alignment horizontal="distributed" vertical="center"/>
    </xf>
    <xf numFmtId="0" fontId="3" fillId="0" borderId="23" xfId="0" applyFont="1" applyBorder="1" applyAlignment="1">
      <alignment horizontal="center" vertical="center"/>
    </xf>
    <xf numFmtId="0" fontId="3" fillId="0" borderId="18" xfId="0" applyFont="1" applyBorder="1" applyAlignment="1">
      <alignment vertical="center"/>
    </xf>
    <xf numFmtId="176" fontId="9" fillId="0" borderId="5" xfId="0" applyNumberFormat="1" applyFont="1" applyBorder="1" applyAlignment="1">
      <alignment horizontal="right" vertical="center"/>
    </xf>
    <xf numFmtId="0" fontId="6" fillId="0" borderId="2" xfId="0" applyFont="1" applyBorder="1" applyAlignment="1">
      <alignment horizontal="center" vertical="center"/>
    </xf>
    <xf numFmtId="0" fontId="12" fillId="0" borderId="5" xfId="1" applyFont="1" applyBorder="1" applyAlignment="1">
      <alignment horizontal="left" vertical="center" wrapText="1" shrinkToFit="1"/>
    </xf>
    <xf numFmtId="176" fontId="9" fillId="0" borderId="83" xfId="0" applyNumberFormat="1" applyFont="1" applyBorder="1" applyAlignment="1">
      <alignment horizontal="right" vertical="center"/>
    </xf>
    <xf numFmtId="179" fontId="9" fillId="0" borderId="47" xfId="0" applyNumberFormat="1" applyFont="1" applyBorder="1" applyAlignment="1">
      <alignment horizontal="center" vertical="center"/>
    </xf>
    <xf numFmtId="0" fontId="7" fillId="0" borderId="0" xfId="0" applyFont="1" applyAlignment="1" applyProtection="1">
      <alignment horizontal="center"/>
      <protection locked="0"/>
    </xf>
    <xf numFmtId="0" fontId="2" fillId="0" borderId="0" xfId="0" applyFont="1" applyProtection="1">
      <protection locked="0"/>
    </xf>
    <xf numFmtId="181" fontId="1" fillId="0" borderId="8" xfId="0" applyNumberFormat="1" applyFont="1" applyBorder="1"/>
    <xf numFmtId="0" fontId="4" fillId="0" borderId="24" xfId="0" applyFont="1" applyBorder="1" applyAlignment="1">
      <alignment horizontal="center" vertical="center" wrapText="1"/>
    </xf>
    <xf numFmtId="0" fontId="21" fillId="0" borderId="0" xfId="0" applyFont="1" applyAlignment="1">
      <alignment vertical="center"/>
    </xf>
    <xf numFmtId="0" fontId="3" fillId="0" borderId="8" xfId="1" applyFont="1" applyBorder="1" applyProtection="1">
      <alignment vertical="center"/>
      <protection locked="0"/>
    </xf>
    <xf numFmtId="0" fontId="12" fillId="0" borderId="4" xfId="1" applyFont="1" applyBorder="1" applyAlignment="1">
      <alignment horizontal="center" vertical="center" wrapText="1"/>
    </xf>
    <xf numFmtId="0" fontId="12" fillId="0" borderId="4" xfId="1" applyFont="1" applyBorder="1" applyAlignment="1" applyProtection="1">
      <alignment horizontal="center" vertical="center" wrapText="1"/>
      <protection locked="0"/>
    </xf>
    <xf numFmtId="0" fontId="32" fillId="0" borderId="5" xfId="1" applyFont="1" applyBorder="1">
      <alignment vertical="center"/>
    </xf>
    <xf numFmtId="0" fontId="33" fillId="0" borderId="6" xfId="1" applyFont="1" applyBorder="1" applyAlignment="1" applyProtection="1">
      <alignment horizontal="left" vertical="center"/>
      <protection locked="0"/>
    </xf>
    <xf numFmtId="0" fontId="12" fillId="0" borderId="4" xfId="1" applyFont="1" applyBorder="1" applyProtection="1">
      <alignment vertical="center"/>
      <protection locked="0"/>
    </xf>
    <xf numFmtId="181" fontId="10" fillId="0" borderId="8" xfId="0" applyNumberFormat="1" applyFont="1" applyBorder="1"/>
    <xf numFmtId="0" fontId="10" fillId="0" borderId="6" xfId="0" applyFont="1" applyBorder="1"/>
    <xf numFmtId="0" fontId="1" fillId="0" borderId="5" xfId="0" applyFont="1" applyBorder="1"/>
    <xf numFmtId="0" fontId="2" fillId="0" borderId="5" xfId="1" applyFont="1" applyBorder="1">
      <alignment vertical="center"/>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1" fillId="0" borderId="6" xfId="0" applyFont="1" applyBorder="1"/>
    <xf numFmtId="0" fontId="3" fillId="0" borderId="26" xfId="0" applyFont="1" applyBorder="1" applyAlignment="1">
      <alignment horizontal="center" vertical="center" wrapText="1"/>
    </xf>
    <xf numFmtId="0" fontId="35" fillId="0" borderId="52" xfId="0" applyFont="1" applyBorder="1" applyAlignment="1">
      <alignment horizontal="centerContinuous" vertical="center"/>
    </xf>
    <xf numFmtId="0" fontId="6" fillId="0" borderId="52" xfId="0" applyFont="1" applyBorder="1" applyAlignment="1">
      <alignment horizontal="centerContinuous" vertical="center"/>
    </xf>
    <xf numFmtId="0" fontId="36" fillId="0" borderId="0" xfId="0" applyFont="1"/>
    <xf numFmtId="0" fontId="15" fillId="0" borderId="5" xfId="1" applyBorder="1" applyAlignment="1">
      <alignment horizontal="left" vertical="center"/>
    </xf>
    <xf numFmtId="49" fontId="6" fillId="2" borderId="5" xfId="0" applyNumberFormat="1" applyFont="1" applyFill="1" applyBorder="1" applyAlignment="1" applyProtection="1">
      <alignment horizontal="right" vertical="center"/>
      <protection locked="0"/>
    </xf>
    <xf numFmtId="0" fontId="2" fillId="2" borderId="5"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0" fillId="0" borderId="0" xfId="0" applyAlignment="1">
      <alignment wrapText="1"/>
    </xf>
    <xf numFmtId="0" fontId="20" fillId="0" borderId="0" xfId="0" applyFont="1" applyAlignment="1">
      <alignment wrapText="1"/>
    </xf>
    <xf numFmtId="0" fontId="37" fillId="0" borderId="0" xfId="0" applyFont="1" applyAlignment="1">
      <alignment wrapText="1"/>
    </xf>
    <xf numFmtId="0" fontId="37" fillId="0" borderId="0" xfId="0" applyFont="1" applyAlignment="1">
      <alignment vertical="top" wrapText="1"/>
    </xf>
    <xf numFmtId="0" fontId="38" fillId="0" borderId="0" xfId="0" applyFont="1" applyAlignment="1" applyProtection="1">
      <alignment vertical="center"/>
      <protection locked="0"/>
    </xf>
    <xf numFmtId="0" fontId="15" fillId="0" borderId="0" xfId="0" applyFont="1"/>
    <xf numFmtId="0" fontId="3" fillId="0" borderId="8" xfId="1" applyFont="1" applyBorder="1" applyProtection="1">
      <alignment vertical="center"/>
      <protection locked="0"/>
    </xf>
    <xf numFmtId="0" fontId="3" fillId="0" borderId="6" xfId="1" applyFont="1" applyBorder="1" applyProtection="1">
      <alignment vertical="center"/>
      <protection locked="0"/>
    </xf>
    <xf numFmtId="0" fontId="3" fillId="0" borderId="4" xfId="1" applyFont="1" applyBorder="1" applyProtection="1">
      <alignment vertical="center"/>
      <protection locked="0"/>
    </xf>
    <xf numFmtId="0" fontId="0" fillId="0" borderId="6" xfId="0" applyBorder="1" applyAlignment="1" applyProtection="1">
      <alignment vertical="center"/>
      <protection locked="0"/>
    </xf>
    <xf numFmtId="0" fontId="18" fillId="0" borderId="0" xfId="1" applyFont="1" applyAlignment="1">
      <alignment vertical="center" wrapText="1"/>
    </xf>
    <xf numFmtId="0" fontId="3" fillId="0" borderId="0" xfId="1" applyFont="1" applyAlignment="1">
      <alignment vertical="center" wrapText="1"/>
    </xf>
    <xf numFmtId="0" fontId="34" fillId="0" borderId="0" xfId="1" applyFont="1" applyAlignment="1">
      <alignment vertical="center" wrapText="1"/>
    </xf>
    <xf numFmtId="0" fontId="12" fillId="0" borderId="0" xfId="1" applyFont="1" applyAlignment="1">
      <alignment vertical="center" wrapText="1"/>
    </xf>
    <xf numFmtId="14" fontId="3" fillId="0" borderId="8" xfId="1" applyNumberFormat="1" applyFont="1" applyBorder="1" applyProtection="1">
      <alignment vertical="center"/>
      <protection locked="0"/>
    </xf>
    <xf numFmtId="0" fontId="15" fillId="0" borderId="4" xfId="1" applyBorder="1" applyProtection="1">
      <alignment vertical="center"/>
      <protection locked="0"/>
    </xf>
    <xf numFmtId="0" fontId="15" fillId="0" borderId="6" xfId="1" applyBorder="1" applyProtection="1">
      <alignment vertical="center"/>
      <protection locked="0"/>
    </xf>
    <xf numFmtId="0" fontId="3" fillId="0" borderId="8" xfId="1" applyFont="1" applyBorder="1">
      <alignment vertical="center"/>
    </xf>
    <xf numFmtId="0" fontId="3" fillId="0" borderId="6" xfId="1" applyFont="1" applyBorder="1">
      <alignment vertical="center"/>
    </xf>
    <xf numFmtId="49" fontId="3" fillId="0" borderId="8" xfId="1" applyNumberFormat="1" applyFont="1" applyBorder="1" applyProtection="1">
      <alignment vertical="center"/>
      <protection locked="0"/>
    </xf>
    <xf numFmtId="49" fontId="15" fillId="0" borderId="4" xfId="1" applyNumberFormat="1" applyBorder="1" applyProtection="1">
      <alignment vertical="center"/>
      <protection locked="0"/>
    </xf>
    <xf numFmtId="0" fontId="3" fillId="0" borderId="4" xfId="1" applyFont="1" applyBorder="1">
      <alignment vertical="center"/>
    </xf>
    <xf numFmtId="0" fontId="15" fillId="0" borderId="4" xfId="1" applyBorder="1">
      <alignment vertical="center"/>
    </xf>
    <xf numFmtId="0" fontId="15" fillId="0" borderId="6" xfId="1" applyBorder="1">
      <alignment vertical="center"/>
    </xf>
    <xf numFmtId="179" fontId="3" fillId="0" borderId="8" xfId="1" applyNumberFormat="1" applyFont="1" applyBorder="1" applyAlignment="1">
      <alignment horizontal="right" vertical="center"/>
    </xf>
    <xf numFmtId="179" fontId="3" fillId="0" borderId="6" xfId="1" applyNumberFormat="1" applyFont="1" applyBorder="1" applyAlignment="1">
      <alignment horizontal="right"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8" xfId="1" applyFont="1" applyBorder="1" applyAlignment="1" applyProtection="1">
      <alignment vertical="center" wrapText="1"/>
      <protection locked="0"/>
    </xf>
    <xf numFmtId="0" fontId="3" fillId="0" borderId="4" xfId="1" applyFont="1" applyBorder="1" applyAlignment="1" applyProtection="1">
      <alignment vertical="center" wrapText="1"/>
      <protection locked="0"/>
    </xf>
    <xf numFmtId="0" fontId="3" fillId="0" borderId="6" xfId="1" applyFont="1" applyBorder="1" applyAlignment="1" applyProtection="1">
      <alignment vertical="center" wrapText="1"/>
      <protection locked="0"/>
    </xf>
    <xf numFmtId="0" fontId="15" fillId="0" borderId="5" xfId="1" applyBorder="1" applyAlignment="1" applyProtection="1">
      <alignment horizontal="left" vertical="center"/>
      <protection locked="0"/>
    </xf>
    <xf numFmtId="0" fontId="15" fillId="0" borderId="4" xfId="1" applyBorder="1" applyAlignment="1" applyProtection="1">
      <alignment vertical="center" wrapText="1"/>
      <protection locked="0"/>
    </xf>
    <xf numFmtId="0" fontId="15" fillId="0" borderId="6" xfId="1" applyBorder="1" applyAlignment="1" applyProtection="1">
      <alignment vertical="center" wrapText="1"/>
      <protection locked="0"/>
    </xf>
    <xf numFmtId="0" fontId="2" fillId="0" borderId="34" xfId="0" applyFont="1" applyBorder="1" applyAlignment="1">
      <alignment horizontal="center" vertical="top" wrapText="1"/>
    </xf>
    <xf numFmtId="0" fontId="2" fillId="0" borderId="33" xfId="0" applyFont="1" applyBorder="1" applyAlignment="1">
      <alignment horizontal="center" vertical="top" wrapText="1"/>
    </xf>
    <xf numFmtId="0" fontId="2" fillId="0" borderId="34" xfId="0" applyFont="1" applyBorder="1" applyAlignment="1">
      <alignment horizontal="center" vertical="center"/>
    </xf>
    <xf numFmtId="0" fontId="2" fillId="0" borderId="51" xfId="0" applyFont="1" applyBorder="1" applyAlignment="1">
      <alignment horizontal="center" vertical="center"/>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3" xfId="0" applyFont="1" applyBorder="1" applyAlignment="1">
      <alignment horizontal="center" vertical="center" wrapText="1"/>
    </xf>
    <xf numFmtId="0" fontId="2" fillId="2" borderId="2"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left" vertical="center" wrapText="1"/>
      <protection locked="0"/>
    </xf>
    <xf numFmtId="49" fontId="2" fillId="2" borderId="37" xfId="0" applyNumberFormat="1" applyFont="1" applyFill="1" applyBorder="1" applyAlignment="1" applyProtection="1">
      <alignment horizontal="left" vertical="center" wrapText="1"/>
      <protection locked="0"/>
    </xf>
    <xf numFmtId="49" fontId="2" fillId="2" borderId="13" xfId="0" applyNumberFormat="1" applyFont="1" applyFill="1" applyBorder="1" applyAlignment="1" applyProtection="1">
      <alignment horizontal="left" vertical="center" wrapText="1"/>
      <protection locked="0"/>
    </xf>
    <xf numFmtId="49" fontId="2" fillId="2" borderId="39" xfId="0" applyNumberFormat="1" applyFont="1" applyFill="1" applyBorder="1" applyAlignment="1" applyProtection="1">
      <alignment horizontal="left" vertical="center" wrapText="1"/>
      <protection locked="0"/>
    </xf>
    <xf numFmtId="0" fontId="1" fillId="0" borderId="27" xfId="0" applyFont="1" applyBorder="1" applyAlignment="1" applyProtection="1">
      <alignment horizontal="center" vertical="center"/>
      <protection locked="0"/>
    </xf>
    <xf numFmtId="0" fontId="3" fillId="2" borderId="8" xfId="0" applyFont="1" applyFill="1" applyBorder="1" applyAlignment="1" applyProtection="1">
      <alignment horizontal="left"/>
      <protection locked="0"/>
    </xf>
    <xf numFmtId="0" fontId="3" fillId="2" borderId="6" xfId="0" applyFont="1" applyFill="1" applyBorder="1" applyAlignment="1" applyProtection="1">
      <alignment horizontal="left"/>
      <protection locked="0"/>
    </xf>
    <xf numFmtId="0" fontId="2" fillId="2" borderId="41"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14" fontId="3" fillId="2" borderId="2" xfId="0" applyNumberFormat="1" applyFont="1" applyFill="1" applyBorder="1" applyAlignment="1" applyProtection="1">
      <alignment horizontal="center" vertical="center"/>
      <protection locked="0"/>
    </xf>
    <xf numFmtId="14" fontId="3" fillId="2" borderId="11" xfId="0" applyNumberFormat="1" applyFont="1" applyFill="1" applyBorder="1" applyAlignment="1" applyProtection="1">
      <alignment horizontal="center" vertical="center"/>
      <protection locked="0"/>
    </xf>
    <xf numFmtId="14" fontId="2" fillId="2" borderId="2" xfId="0" applyNumberFormat="1" applyFont="1" applyFill="1" applyBorder="1" applyAlignment="1" applyProtection="1">
      <alignment horizontal="center" vertical="center"/>
      <protection locked="0"/>
    </xf>
    <xf numFmtId="14" fontId="2" fillId="2" borderId="11"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wrapText="1"/>
      <protection locked="0"/>
    </xf>
    <xf numFmtId="0" fontId="2" fillId="2" borderId="40"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35"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49" fontId="2" fillId="2" borderId="36" xfId="0" applyNumberFormat="1" applyFont="1" applyFill="1" applyBorder="1" applyAlignment="1" applyProtection="1">
      <alignment horizontal="left" vertical="center" wrapText="1"/>
      <protection locked="0"/>
    </xf>
    <xf numFmtId="49" fontId="2" fillId="2" borderId="38" xfId="0" applyNumberFormat="1"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protection locked="0"/>
    </xf>
    <xf numFmtId="0" fontId="3" fillId="2" borderId="20" xfId="0" applyFont="1" applyFill="1" applyBorder="1" applyAlignment="1" applyProtection="1">
      <alignment horizontal="left"/>
      <protection locked="0"/>
    </xf>
    <xf numFmtId="0" fontId="2" fillId="2" borderId="42" xfId="0" applyFont="1" applyFill="1" applyBorder="1" applyAlignment="1" applyProtection="1">
      <alignment horizontal="center" vertical="center"/>
      <protection locked="0"/>
    </xf>
    <xf numFmtId="14" fontId="3" fillId="2" borderId="35" xfId="0" applyNumberFormat="1" applyFont="1" applyFill="1" applyBorder="1" applyAlignment="1" applyProtection="1">
      <alignment horizontal="center" vertical="center"/>
      <protection locked="0"/>
    </xf>
    <xf numFmtId="14" fontId="2" fillId="2" borderId="35" xfId="0" applyNumberFormat="1" applyFont="1" applyFill="1" applyBorder="1" applyAlignment="1" applyProtection="1">
      <alignment horizontal="center" vertical="center"/>
      <protection locked="0"/>
    </xf>
    <xf numFmtId="0" fontId="2" fillId="2" borderId="36"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35" xfId="0" applyFont="1" applyFill="1" applyBorder="1" applyAlignment="1" applyProtection="1">
      <alignment horizontal="left" vertical="center"/>
      <protection locked="0"/>
    </xf>
    <xf numFmtId="0" fontId="2" fillId="2" borderId="26"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49" fontId="2" fillId="2" borderId="24" xfId="0" applyNumberFormat="1" applyFont="1" applyFill="1" applyBorder="1" applyAlignment="1" applyProtection="1">
      <alignment horizontal="left" vertical="center" wrapText="1"/>
      <protection locked="0"/>
    </xf>
    <xf numFmtId="49" fontId="2" fillId="2" borderId="46" xfId="0" applyNumberFormat="1" applyFont="1" applyFill="1" applyBorder="1" applyAlignment="1" applyProtection="1">
      <alignment horizontal="left" vertical="center" wrapText="1"/>
      <protection locked="0"/>
    </xf>
    <xf numFmtId="0" fontId="4" fillId="2" borderId="17"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14" fontId="3" fillId="2" borderId="26" xfId="0" applyNumberFormat="1" applyFont="1" applyFill="1" applyBorder="1" applyAlignment="1" applyProtection="1">
      <alignment horizontal="center" vertical="center"/>
      <protection locked="0"/>
    </xf>
    <xf numFmtId="14" fontId="2" fillId="2" borderId="26" xfId="0" applyNumberFormat="1" applyFont="1" applyFill="1" applyBorder="1" applyAlignment="1" applyProtection="1">
      <alignment horizontal="center" vertical="center"/>
      <protection locked="0"/>
    </xf>
    <xf numFmtId="0" fontId="2" fillId="2" borderId="24"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3" xfId="0" applyFont="1" applyFill="1" applyBorder="1" applyAlignment="1" applyProtection="1">
      <alignment horizontal="left" vertical="center" wrapText="1"/>
      <protection locked="0"/>
    </xf>
    <xf numFmtId="0" fontId="2" fillId="2" borderId="26" xfId="0" applyFont="1" applyFill="1" applyBorder="1" applyAlignment="1" applyProtection="1">
      <alignment horizontal="left" vertical="center"/>
      <protection locked="0"/>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61" xfId="0" applyBorder="1" applyAlignment="1">
      <alignment horizontal="center" vertical="center"/>
    </xf>
    <xf numFmtId="0" fontId="2" fillId="0" borderId="0" xfId="0" applyFont="1" applyAlignment="1">
      <alignment vertical="top" wrapText="1"/>
    </xf>
    <xf numFmtId="0" fontId="0" fillId="0" borderId="0" xfId="0"/>
    <xf numFmtId="0" fontId="31" fillId="0" borderId="0" xfId="0" applyFont="1" applyAlignment="1">
      <alignment wrapText="1"/>
    </xf>
    <xf numFmtId="0" fontId="21" fillId="0" borderId="0" xfId="0" applyFont="1" applyAlignment="1">
      <alignment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178" fontId="13" fillId="0" borderId="17" xfId="0" applyNumberFormat="1" applyFont="1" applyBorder="1" applyAlignment="1">
      <alignment horizontal="right" vertical="center"/>
    </xf>
    <xf numFmtId="178" fontId="13" fillId="0" borderId="31" xfId="0" applyNumberFormat="1" applyFont="1" applyBorder="1" applyAlignment="1">
      <alignment horizontal="right" vertical="center"/>
    </xf>
    <xf numFmtId="0" fontId="6" fillId="0" borderId="31" xfId="0" applyFont="1" applyBorder="1" applyAlignment="1">
      <alignment horizontal="center" vertical="center" wrapText="1"/>
    </xf>
    <xf numFmtId="0" fontId="0" fillId="0" borderId="20" xfId="0" applyBorder="1" applyAlignment="1">
      <alignment horizontal="center" vertical="center"/>
    </xf>
    <xf numFmtId="0" fontId="6" fillId="0" borderId="32" xfId="0" applyFont="1" applyBorder="1" applyAlignment="1">
      <alignment horizontal="distributed" vertical="center"/>
    </xf>
    <xf numFmtId="179" fontId="9" fillId="0" borderId="17" xfId="0" applyNumberFormat="1" applyFont="1" applyBorder="1" applyAlignment="1">
      <alignment horizontal="right" vertical="center"/>
    </xf>
    <xf numFmtId="179" fontId="9" fillId="0" borderId="52" xfId="0" applyNumberFormat="1" applyFont="1" applyBorder="1" applyAlignment="1">
      <alignment horizontal="right" vertical="center"/>
    </xf>
    <xf numFmtId="179" fontId="9" fillId="0" borderId="31" xfId="0" applyNumberFormat="1" applyFont="1" applyBorder="1" applyAlignment="1">
      <alignment horizontal="right" vertical="center"/>
    </xf>
    <xf numFmtId="0" fontId="0" fillId="0" borderId="58" xfId="0" applyBorder="1" applyAlignment="1">
      <alignment horizontal="center" vertical="center"/>
    </xf>
    <xf numFmtId="0" fontId="0" fillId="0" borderId="59" xfId="0" applyBorder="1" applyAlignment="1">
      <alignment horizontal="center" vertical="center"/>
    </xf>
    <xf numFmtId="178" fontId="13" fillId="0" borderId="18" xfId="0" applyNumberFormat="1" applyFont="1" applyBorder="1" applyAlignment="1">
      <alignment horizontal="right" vertical="center"/>
    </xf>
    <xf numFmtId="178" fontId="13" fillId="0" borderId="20" xfId="0" applyNumberFormat="1" applyFont="1" applyBorder="1" applyAlignment="1">
      <alignment horizontal="right" vertical="center"/>
    </xf>
    <xf numFmtId="0" fontId="6" fillId="0" borderId="19" xfId="0" applyFont="1" applyBorder="1" applyAlignment="1">
      <alignment horizontal="distributed" vertical="center"/>
    </xf>
    <xf numFmtId="0" fontId="0" fillId="0" borderId="19" xfId="0" applyBorder="1" applyAlignment="1">
      <alignment horizontal="distributed"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60" xfId="0"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6" fillId="0" borderId="18" xfId="0" applyFont="1" applyBorder="1" applyAlignment="1">
      <alignment horizontal="distributed" vertical="center"/>
    </xf>
    <xf numFmtId="0" fontId="0" fillId="0" borderId="20" xfId="0" applyBorder="1" applyAlignment="1">
      <alignment horizontal="distributed" vertical="center"/>
    </xf>
    <xf numFmtId="179" fontId="9" fillId="0" borderId="18" xfId="0" applyNumberFormat="1" applyFont="1" applyBorder="1" applyAlignment="1">
      <alignment horizontal="right" vertical="center"/>
    </xf>
    <xf numFmtId="179" fontId="9" fillId="0" borderId="50" xfId="0" applyNumberFormat="1" applyFont="1" applyBorder="1" applyAlignment="1">
      <alignment horizontal="right" vertical="center"/>
    </xf>
    <xf numFmtId="179" fontId="9" fillId="0" borderId="20" xfId="0" applyNumberFormat="1" applyFont="1" applyBorder="1" applyAlignment="1">
      <alignment horizontal="right" vertical="center"/>
    </xf>
    <xf numFmtId="179" fontId="9" fillId="0" borderId="21" xfId="0" applyNumberFormat="1" applyFont="1" applyBorder="1" applyAlignment="1">
      <alignment horizontal="right" vertical="center"/>
    </xf>
    <xf numFmtId="0" fontId="3" fillId="2" borderId="18"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178" fontId="6" fillId="0" borderId="17" xfId="0" applyNumberFormat="1" applyFont="1" applyBorder="1" applyAlignment="1">
      <alignment horizontal="right" vertical="center"/>
    </xf>
    <xf numFmtId="178" fontId="0" fillId="0" borderId="31" xfId="0" applyNumberFormat="1" applyBorder="1" applyAlignment="1">
      <alignment vertical="center"/>
    </xf>
    <xf numFmtId="0" fontId="6" fillId="0" borderId="24" xfId="0" applyFont="1" applyBorder="1" applyAlignment="1">
      <alignment horizontal="center" vertical="center" wrapText="1"/>
    </xf>
    <xf numFmtId="0" fontId="0" fillId="0" borderId="54" xfId="0" applyBorder="1" applyAlignment="1">
      <alignment horizontal="center" vertical="center"/>
    </xf>
    <xf numFmtId="0" fontId="0" fillId="0" borderId="43" xfId="0" applyBorder="1" applyAlignment="1">
      <alignment horizontal="center" vertical="center"/>
    </xf>
    <xf numFmtId="0" fontId="6" fillId="0" borderId="58" xfId="0" applyFont="1" applyBorder="1" applyAlignment="1">
      <alignment horizontal="center" vertical="center"/>
    </xf>
    <xf numFmtId="0" fontId="6" fillId="0" borderId="69" xfId="0" applyFont="1" applyBorder="1" applyAlignment="1">
      <alignment horizontal="center" vertical="center"/>
    </xf>
    <xf numFmtId="0" fontId="6" fillId="0" borderId="17" xfId="0" applyFont="1" applyBorder="1" applyAlignment="1">
      <alignment horizontal="distributed" vertical="center"/>
    </xf>
    <xf numFmtId="0" fontId="6" fillId="0" borderId="52" xfId="0" applyFont="1" applyBorder="1" applyAlignment="1">
      <alignment horizontal="distributed" vertical="center"/>
    </xf>
    <xf numFmtId="0" fontId="0" fillId="0" borderId="31" xfId="0" applyBorder="1" applyAlignment="1">
      <alignment horizontal="distributed" vertical="center"/>
    </xf>
    <xf numFmtId="0" fontId="2" fillId="0" borderId="53" xfId="0" applyFont="1" applyBorder="1" applyAlignment="1">
      <alignment horizontal="distributed" vertical="center"/>
    </xf>
    <xf numFmtId="178" fontId="6" fillId="0" borderId="8" xfId="0" applyNumberFormat="1" applyFont="1" applyBorder="1" applyAlignment="1">
      <alignment horizontal="right" vertical="center"/>
    </xf>
    <xf numFmtId="178" fontId="0" fillId="0" borderId="6" xfId="0" applyNumberFormat="1" applyBorder="1" applyAlignment="1">
      <alignment vertical="center"/>
    </xf>
    <xf numFmtId="0" fontId="6" fillId="0" borderId="8" xfId="0" applyFont="1" applyBorder="1" applyAlignment="1">
      <alignment horizontal="distributed" vertical="center"/>
    </xf>
    <xf numFmtId="0" fontId="0" fillId="0" borderId="6" xfId="0" applyBorder="1" applyAlignment="1">
      <alignment horizontal="distributed" vertical="center"/>
    </xf>
    <xf numFmtId="179" fontId="9" fillId="0" borderId="8" xfId="0" applyNumberFormat="1" applyFont="1" applyBorder="1" applyAlignment="1">
      <alignment horizontal="right" vertical="center"/>
    </xf>
    <xf numFmtId="179" fontId="9" fillId="0" borderId="4" xfId="0" applyNumberFormat="1" applyFont="1" applyBorder="1" applyAlignment="1">
      <alignment horizontal="right" vertical="center"/>
    </xf>
    <xf numFmtId="179" fontId="9" fillId="0" borderId="6" xfId="0" applyNumberFormat="1" applyFont="1" applyBorder="1" applyAlignment="1">
      <alignment horizontal="right" vertical="center"/>
    </xf>
    <xf numFmtId="179" fontId="9" fillId="0" borderId="28" xfId="0" applyNumberFormat="1" applyFont="1" applyBorder="1" applyAlignment="1">
      <alignment horizontal="right" vertical="center"/>
    </xf>
    <xf numFmtId="0" fontId="3" fillId="0" borderId="22" xfId="0" applyFont="1" applyBorder="1" applyAlignment="1">
      <alignment vertical="center" wrapText="1"/>
    </xf>
    <xf numFmtId="0" fontId="10" fillId="0" borderId="23" xfId="0" applyFont="1" applyBorder="1" applyAlignment="1">
      <alignment vertical="center"/>
    </xf>
    <xf numFmtId="0" fontId="3" fillId="0" borderId="27" xfId="0" applyFont="1" applyBorder="1" applyAlignment="1">
      <alignment vertical="center" wrapText="1"/>
    </xf>
    <xf numFmtId="0" fontId="10" fillId="0" borderId="7"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xf>
    <xf numFmtId="0" fontId="6" fillId="2" borderId="17" xfId="0" applyFont="1" applyFill="1" applyBorder="1" applyAlignment="1" applyProtection="1">
      <alignment vertical="center"/>
      <protection locked="0"/>
    </xf>
    <xf numFmtId="0" fontId="0" fillId="2" borderId="52" xfId="0" applyFill="1" applyBorder="1" applyAlignment="1" applyProtection="1">
      <alignment vertical="center"/>
      <protection locked="0"/>
    </xf>
    <xf numFmtId="0" fontId="0" fillId="2" borderId="53" xfId="0" applyFill="1" applyBorder="1" applyAlignment="1" applyProtection="1">
      <alignment vertical="center"/>
      <protection locked="0"/>
    </xf>
    <xf numFmtId="0" fontId="26" fillId="0" borderId="0" xfId="0" applyFont="1" applyAlignment="1">
      <alignment wrapText="1"/>
    </xf>
    <xf numFmtId="182" fontId="6" fillId="2" borderId="8" xfId="0" applyNumberFormat="1" applyFont="1" applyFill="1" applyBorder="1" applyAlignment="1" applyProtection="1">
      <alignment horizontal="left" vertical="center"/>
      <protection locked="0"/>
    </xf>
    <xf numFmtId="182" fontId="0" fillId="2" borderId="4" xfId="0" applyNumberFormat="1" applyFill="1" applyBorder="1" applyAlignment="1" applyProtection="1">
      <alignment horizontal="left" vertical="center"/>
      <protection locked="0"/>
    </xf>
    <xf numFmtId="182" fontId="0" fillId="2" borderId="6" xfId="0" applyNumberFormat="1" applyFill="1" applyBorder="1" applyAlignment="1" applyProtection="1">
      <alignment horizontal="left" vertical="center"/>
      <protection locked="0"/>
    </xf>
    <xf numFmtId="0" fontId="6" fillId="0" borderId="8" xfId="0" applyFont="1" applyBorder="1" applyAlignment="1">
      <alignment horizontal="center" vertical="center"/>
    </xf>
    <xf numFmtId="0" fontId="0" fillId="0" borderId="6" xfId="0" applyBorder="1" applyAlignment="1">
      <alignment horizontal="center" vertical="center"/>
    </xf>
    <xf numFmtId="0" fontId="11" fillId="2" borderId="8" xfId="0" applyFont="1" applyFill="1" applyBorder="1" applyAlignment="1" applyProtection="1">
      <alignment vertical="center"/>
      <protection locked="0"/>
    </xf>
    <xf numFmtId="0" fontId="11" fillId="2" borderId="4" xfId="0" applyFont="1" applyFill="1" applyBorder="1" applyAlignment="1" applyProtection="1">
      <alignment vertical="center"/>
      <protection locked="0"/>
    </xf>
    <xf numFmtId="0" fontId="27" fillId="2" borderId="4" xfId="0" applyFont="1" applyFill="1" applyBorder="1" applyAlignment="1" applyProtection="1">
      <alignment vertical="center"/>
      <protection locked="0"/>
    </xf>
    <xf numFmtId="0" fontId="27" fillId="2" borderId="28" xfId="0" applyFont="1" applyFill="1" applyBorder="1" applyAlignment="1" applyProtection="1">
      <alignment vertical="center"/>
      <protection locked="0"/>
    </xf>
    <xf numFmtId="0" fontId="25" fillId="0" borderId="0" xfId="0" applyFont="1" applyAlignment="1">
      <alignment vertical="center"/>
    </xf>
    <xf numFmtId="0" fontId="12" fillId="2" borderId="18"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20" fillId="2" borderId="20" xfId="0" applyFont="1" applyFill="1" applyBorder="1" applyAlignment="1" applyProtection="1">
      <alignment vertical="center"/>
      <protection locked="0"/>
    </xf>
    <xf numFmtId="0" fontId="26" fillId="0" borderId="82" xfId="0" applyFont="1" applyBorder="1" applyAlignment="1">
      <alignment horizontal="center" wrapText="1"/>
    </xf>
    <xf numFmtId="0" fontId="25" fillId="0" borderId="82" xfId="0" applyFont="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8" fillId="2" borderId="34" xfId="0" applyFont="1"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2" borderId="33" xfId="0"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0" fillId="2" borderId="51" xfId="0" applyFill="1" applyBorder="1" applyAlignment="1" applyProtection="1">
      <alignment vertical="center"/>
      <protection locked="0"/>
    </xf>
    <xf numFmtId="0" fontId="3" fillId="0" borderId="22" xfId="0" applyFont="1" applyBorder="1" applyAlignment="1">
      <alignment horizontal="distributed" vertical="center"/>
    </xf>
    <xf numFmtId="0" fontId="10" fillId="0" borderId="23" xfId="0" applyFont="1" applyBorder="1" applyAlignment="1">
      <alignment horizontal="distributed" vertical="center"/>
    </xf>
    <xf numFmtId="0" fontId="3" fillId="0" borderId="27" xfId="0" applyFont="1" applyBorder="1" applyAlignment="1">
      <alignment horizontal="distributed" vertical="center"/>
    </xf>
    <xf numFmtId="0" fontId="10" fillId="0" borderId="7" xfId="0" applyFont="1" applyBorder="1" applyAlignment="1">
      <alignment horizontal="distributed" vertical="center"/>
    </xf>
    <xf numFmtId="0" fontId="10" fillId="0" borderId="29" xfId="0" applyFont="1" applyBorder="1" applyAlignment="1">
      <alignment horizontal="distributed" vertical="center"/>
    </xf>
    <xf numFmtId="0" fontId="10" fillId="0" borderId="30" xfId="0" applyFont="1" applyBorder="1" applyAlignment="1">
      <alignment horizontal="distributed" vertical="center"/>
    </xf>
    <xf numFmtId="0" fontId="2" fillId="2" borderId="2" xfId="2" applyFont="1" applyFill="1" applyBorder="1" applyAlignment="1" applyProtection="1">
      <alignment vertical="center"/>
      <protection locked="0"/>
    </xf>
    <xf numFmtId="0" fontId="2" fillId="2" borderId="11" xfId="2" applyFont="1" applyFill="1" applyBorder="1" applyAlignment="1" applyProtection="1">
      <alignment vertical="center"/>
      <protection locked="0"/>
    </xf>
    <xf numFmtId="0" fontId="3" fillId="2" borderId="3"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2" fillId="2" borderId="79" xfId="0" applyFont="1" applyFill="1" applyBorder="1" applyAlignment="1" applyProtection="1">
      <alignment vertical="center" wrapText="1"/>
      <protection locked="0"/>
    </xf>
    <xf numFmtId="0" fontId="2" fillId="2" borderId="80" xfId="0" applyFont="1" applyFill="1" applyBorder="1" applyAlignment="1" applyProtection="1">
      <alignment vertical="center" wrapText="1"/>
      <protection locked="0"/>
    </xf>
    <xf numFmtId="0" fontId="3" fillId="2" borderId="8" xfId="2" applyFont="1" applyFill="1" applyBorder="1" applyProtection="1">
      <protection locked="0"/>
    </xf>
    <xf numFmtId="0" fontId="2" fillId="2" borderId="6" xfId="2" applyFont="1" applyFill="1" applyBorder="1" applyProtection="1">
      <protection locked="0"/>
    </xf>
    <xf numFmtId="0" fontId="2" fillId="2" borderId="35" xfId="2" applyFont="1" applyFill="1" applyBorder="1" applyAlignment="1" applyProtection="1">
      <alignment vertical="center"/>
      <protection locked="0"/>
    </xf>
    <xf numFmtId="0" fontId="3" fillId="2" borderId="36" xfId="0" applyFont="1" applyFill="1" applyBorder="1" applyAlignment="1" applyProtection="1">
      <alignment horizontal="center" vertical="center"/>
      <protection locked="0"/>
    </xf>
    <xf numFmtId="0" fontId="2" fillId="2" borderId="81" xfId="0" applyFont="1" applyFill="1" applyBorder="1" applyAlignment="1" applyProtection="1">
      <alignment vertical="center" wrapText="1"/>
      <protection locked="0"/>
    </xf>
    <xf numFmtId="0" fontId="3" fillId="2" borderId="18" xfId="2" applyFont="1" applyFill="1" applyBorder="1" applyProtection="1">
      <protection locked="0"/>
    </xf>
    <xf numFmtId="0" fontId="2" fillId="2" borderId="20" xfId="2" applyFont="1" applyFill="1" applyBorder="1" applyProtection="1">
      <protection locked="0"/>
    </xf>
    <xf numFmtId="0" fontId="2" fillId="2" borderId="41" xfId="0" applyFont="1" applyFill="1" applyBorder="1" applyAlignment="1" applyProtection="1">
      <alignment vertical="center"/>
      <protection locked="0"/>
    </xf>
    <xf numFmtId="0" fontId="2" fillId="2" borderId="42" xfId="0" applyFont="1" applyFill="1" applyBorder="1" applyAlignment="1" applyProtection="1">
      <alignment vertical="center"/>
      <protection locked="0"/>
    </xf>
    <xf numFmtId="0" fontId="4" fillId="2" borderId="8" xfId="2" applyFont="1" applyFill="1" applyBorder="1" applyAlignment="1" applyProtection="1">
      <alignment vertical="center"/>
      <protection locked="0"/>
    </xf>
    <xf numFmtId="14" fontId="2" fillId="2" borderId="5" xfId="0" applyNumberFormat="1" applyFont="1" applyFill="1" applyBorder="1" applyAlignment="1" applyProtection="1">
      <alignment horizontal="center" vertical="center"/>
      <protection locked="0"/>
    </xf>
    <xf numFmtId="14" fontId="0" fillId="2" borderId="19" xfId="0" applyNumberFormat="1" applyFill="1" applyBorder="1" applyAlignment="1" applyProtection="1">
      <alignment horizontal="center" vertical="center"/>
      <protection locked="0"/>
    </xf>
    <xf numFmtId="0" fontId="2" fillId="2" borderId="3" xfId="2" applyFont="1" applyFill="1" applyBorder="1" applyAlignment="1" applyProtection="1">
      <alignment vertical="center" wrapText="1"/>
      <protection locked="0"/>
    </xf>
    <xf numFmtId="0" fontId="2" fillId="2" borderId="1" xfId="2" applyFont="1" applyFill="1" applyBorder="1" applyAlignment="1" applyProtection="1">
      <alignment vertical="center" wrapText="1"/>
      <protection locked="0"/>
    </xf>
    <xf numFmtId="0" fontId="2" fillId="2" borderId="9" xfId="2" applyFont="1" applyFill="1" applyBorder="1" applyAlignment="1" applyProtection="1">
      <alignment vertical="center" wrapText="1"/>
      <protection locked="0"/>
    </xf>
    <xf numFmtId="0" fontId="2" fillId="2" borderId="36" xfId="2" applyFont="1" applyFill="1" applyBorder="1" applyAlignment="1" applyProtection="1">
      <alignment vertical="center" wrapText="1"/>
      <protection locked="0"/>
    </xf>
    <xf numFmtId="0" fontId="2" fillId="2" borderId="43" xfId="2" applyFont="1" applyFill="1" applyBorder="1" applyAlignment="1" applyProtection="1">
      <alignment vertical="center" wrapText="1"/>
      <protection locked="0"/>
    </xf>
    <xf numFmtId="0" fontId="2" fillId="2" borderId="30" xfId="2" applyFont="1" applyFill="1" applyBorder="1" applyAlignment="1" applyProtection="1">
      <alignment vertical="center" wrapText="1"/>
      <protection locked="0"/>
    </xf>
    <xf numFmtId="0" fontId="2" fillId="2" borderId="44" xfId="0" applyFont="1" applyFill="1" applyBorder="1" applyAlignment="1" applyProtection="1">
      <alignment vertical="center"/>
      <protection locked="0"/>
    </xf>
    <xf numFmtId="14" fontId="0" fillId="2" borderId="5" xfId="0" applyNumberFormat="1" applyFill="1" applyBorder="1" applyAlignment="1" applyProtection="1">
      <alignment horizontal="center" vertical="center"/>
      <protection locked="0"/>
    </xf>
    <xf numFmtId="0" fontId="2" fillId="2" borderId="13" xfId="2" applyFont="1" applyFill="1" applyBorder="1" applyAlignment="1" applyProtection="1">
      <alignment vertical="center" wrapText="1"/>
      <protection locked="0"/>
    </xf>
    <xf numFmtId="0" fontId="2" fillId="2" borderId="45" xfId="2" applyFont="1" applyFill="1" applyBorder="1" applyAlignment="1" applyProtection="1">
      <alignment vertical="center" wrapText="1"/>
      <protection locked="0"/>
    </xf>
    <xf numFmtId="0" fontId="2" fillId="2" borderId="40" xfId="2" applyFont="1" applyFill="1" applyBorder="1" applyAlignment="1" applyProtection="1">
      <alignment vertical="center" wrapText="1"/>
      <protection locked="0"/>
    </xf>
    <xf numFmtId="0" fontId="6" fillId="0" borderId="5" xfId="0" applyFont="1" applyBorder="1" applyAlignment="1">
      <alignment horizontal="distributed" vertical="center"/>
    </xf>
    <xf numFmtId="0" fontId="2" fillId="0" borderId="5" xfId="0" applyFont="1" applyBorder="1" applyAlignment="1">
      <alignment horizontal="distributed" vertical="center"/>
    </xf>
    <xf numFmtId="179" fontId="9" fillId="0" borderId="5" xfId="0" applyNumberFormat="1" applyFont="1" applyBorder="1" applyAlignment="1">
      <alignment vertical="center"/>
    </xf>
    <xf numFmtId="179" fontId="9" fillId="0" borderId="19" xfId="0" applyNumberFormat="1" applyFont="1" applyBorder="1" applyAlignment="1">
      <alignment vertical="center"/>
    </xf>
    <xf numFmtId="0" fontId="2" fillId="0" borderId="17" xfId="0" applyFont="1" applyBorder="1" applyAlignment="1">
      <alignment horizontal="center" vertical="top" wrapText="1"/>
    </xf>
    <xf numFmtId="0" fontId="2" fillId="0" borderId="31" xfId="0" applyFont="1" applyBorder="1" applyAlignment="1">
      <alignment vertical="top"/>
    </xf>
    <xf numFmtId="0" fontId="6" fillId="0" borderId="12" xfId="0" applyFont="1" applyBorder="1" applyAlignment="1">
      <alignment horizontal="center" vertical="center"/>
    </xf>
    <xf numFmtId="0" fontId="0" fillId="0" borderId="70" xfId="0" applyBorder="1" applyAlignment="1">
      <alignment horizontal="center" vertical="center"/>
    </xf>
    <xf numFmtId="0" fontId="2" fillId="0" borderId="6"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178" fontId="2" fillId="0" borderId="6" xfId="0" applyNumberFormat="1" applyFont="1" applyBorder="1" applyAlignment="1">
      <alignment vertical="center"/>
    </xf>
    <xf numFmtId="0" fontId="2" fillId="0" borderId="6" xfId="0" applyFont="1" applyBorder="1" applyAlignment="1">
      <alignment horizontal="distributed" vertical="center"/>
    </xf>
    <xf numFmtId="176" fontId="19" fillId="0" borderId="8" xfId="0" applyNumberFormat="1" applyFont="1" applyBorder="1" applyAlignment="1">
      <alignment vertical="center"/>
    </xf>
    <xf numFmtId="176" fontId="19" fillId="0" borderId="4" xfId="0" applyNumberFormat="1" applyFont="1" applyBorder="1" applyAlignment="1">
      <alignment vertical="center"/>
    </xf>
    <xf numFmtId="176" fontId="19" fillId="0" borderId="6" xfId="0" applyNumberFormat="1" applyFont="1" applyBorder="1" applyAlignment="1">
      <alignment vertical="center"/>
    </xf>
    <xf numFmtId="0" fontId="2" fillId="0" borderId="17"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Alignment="1">
      <alignment horizontal="center" vertical="center"/>
    </xf>
    <xf numFmtId="0" fontId="8" fillId="2" borderId="17" xfId="2" applyFont="1" applyFill="1" applyBorder="1" applyAlignment="1" applyProtection="1">
      <alignment vertical="center"/>
      <protection locked="0"/>
    </xf>
    <xf numFmtId="0" fontId="2" fillId="2" borderId="52" xfId="2" applyFont="1" applyFill="1" applyBorder="1" applyAlignment="1" applyProtection="1">
      <alignment vertical="center"/>
      <protection locked="0"/>
    </xf>
    <xf numFmtId="0" fontId="2" fillId="2" borderId="31" xfId="2" applyFont="1" applyFill="1" applyBorder="1" applyAlignment="1" applyProtection="1">
      <alignment vertical="center"/>
      <protection locked="0"/>
    </xf>
    <xf numFmtId="0" fontId="6" fillId="0" borderId="17" xfId="0" applyFont="1" applyBorder="1" applyAlignment="1">
      <alignment horizontal="center" vertical="center"/>
    </xf>
    <xf numFmtId="0" fontId="6" fillId="0" borderId="52" xfId="0" applyFont="1" applyBorder="1" applyAlignment="1">
      <alignment horizontal="center" vertical="center"/>
    </xf>
    <xf numFmtId="0" fontId="6" fillId="0" borderId="31" xfId="0" applyFont="1" applyBorder="1" applyAlignment="1">
      <alignment horizontal="center" vertical="center"/>
    </xf>
    <xf numFmtId="0" fontId="3" fillId="0" borderId="73" xfId="0" applyFont="1" applyBorder="1" applyAlignment="1">
      <alignment horizontal="distributed" vertical="center"/>
    </xf>
    <xf numFmtId="0" fontId="3" fillId="0" borderId="6" xfId="0" applyFont="1" applyBorder="1" applyAlignment="1">
      <alignment horizontal="distributed" vertical="center"/>
    </xf>
    <xf numFmtId="0" fontId="11" fillId="2" borderId="8" xfId="2" applyFont="1" applyFill="1" applyBorder="1" applyAlignment="1" applyProtection="1">
      <alignment horizontal="left" vertical="center"/>
      <protection locked="0"/>
    </xf>
    <xf numFmtId="0" fontId="2" fillId="2" borderId="4" xfId="2"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0" fontId="8" fillId="2" borderId="28" xfId="0" applyFont="1" applyFill="1" applyBorder="1" applyAlignment="1" applyProtection="1">
      <alignment vertical="center"/>
      <protection locked="0"/>
    </xf>
    <xf numFmtId="176" fontId="19" fillId="0" borderId="8" xfId="0" applyNumberFormat="1" applyFont="1" applyBorder="1" applyAlignment="1">
      <alignment horizontal="right" vertical="center"/>
    </xf>
    <xf numFmtId="0" fontId="3" fillId="0" borderId="62" xfId="0" applyFont="1" applyBorder="1" applyAlignment="1">
      <alignment horizontal="center" vertical="center"/>
    </xf>
    <xf numFmtId="0" fontId="3" fillId="0" borderId="67"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8" xfId="0" applyFont="1" applyBorder="1" applyAlignment="1">
      <alignment horizontal="center" vertical="center"/>
    </xf>
    <xf numFmtId="0" fontId="3" fillId="0" borderId="65"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5" xfId="0" applyFont="1" applyBorder="1" applyAlignment="1">
      <alignment horizontal="center" vertical="center"/>
    </xf>
    <xf numFmtId="180" fontId="9" fillId="0" borderId="62" xfId="0" applyNumberFormat="1" applyFont="1" applyBorder="1" applyAlignment="1">
      <alignment horizontal="center" vertical="center"/>
    </xf>
    <xf numFmtId="180" fontId="9" fillId="0" borderId="67" xfId="0" applyNumberFormat="1" applyFont="1" applyBorder="1" applyAlignment="1">
      <alignment horizontal="center" vertical="center"/>
    </xf>
    <xf numFmtId="180" fontId="9" fillId="0" borderId="84" xfId="0" applyNumberFormat="1" applyFont="1" applyBorder="1" applyAlignment="1">
      <alignment horizontal="center" vertical="center"/>
    </xf>
    <xf numFmtId="180" fontId="9" fillId="0" borderId="64" xfId="0" applyNumberFormat="1" applyFont="1" applyBorder="1" applyAlignment="1">
      <alignment horizontal="center" vertical="center"/>
    </xf>
    <xf numFmtId="180" fontId="9" fillId="0" borderId="68" xfId="0" applyNumberFormat="1" applyFont="1" applyBorder="1" applyAlignment="1">
      <alignment horizontal="center" vertical="center"/>
    </xf>
    <xf numFmtId="180" fontId="9" fillId="0" borderId="85" xfId="0" applyNumberFormat="1" applyFont="1" applyBorder="1" applyAlignment="1">
      <alignment horizontal="center" vertical="center"/>
    </xf>
    <xf numFmtId="180" fontId="9" fillId="0" borderId="75" xfId="0" applyNumberFormat="1" applyFont="1" applyBorder="1" applyAlignment="1">
      <alignment horizontal="center" vertical="center"/>
    </xf>
    <xf numFmtId="180" fontId="9" fillId="0" borderId="76" xfId="0" applyNumberFormat="1" applyFont="1" applyBorder="1" applyAlignment="1">
      <alignment horizontal="center" vertical="center"/>
    </xf>
    <xf numFmtId="180" fontId="9" fillId="0" borderId="86" xfId="0" applyNumberFormat="1" applyFont="1" applyBorder="1" applyAlignment="1">
      <alignment horizontal="center" vertical="center"/>
    </xf>
    <xf numFmtId="0" fontId="3" fillId="0" borderId="7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6" fillId="0" borderId="2" xfId="0" applyFont="1" applyBorder="1" applyAlignment="1">
      <alignment horizontal="center" vertical="center"/>
    </xf>
    <xf numFmtId="0" fontId="2" fillId="0" borderId="66" xfId="0" applyFont="1" applyBorder="1" applyAlignment="1">
      <alignment horizontal="center" vertical="center"/>
    </xf>
    <xf numFmtId="0" fontId="2" fillId="0" borderId="11" xfId="0" applyFont="1" applyBorder="1" applyAlignment="1">
      <alignment horizontal="center" vertical="center"/>
    </xf>
    <xf numFmtId="0" fontId="4" fillId="0" borderId="8" xfId="2" applyFont="1" applyBorder="1" applyAlignment="1">
      <alignment vertical="center"/>
    </xf>
    <xf numFmtId="0" fontId="2" fillId="0" borderId="6" xfId="2" applyFont="1" applyBorder="1"/>
    <xf numFmtId="14" fontId="2" fillId="2" borderId="2" xfId="0" applyNumberFormat="1" applyFont="1" applyFill="1" applyBorder="1" applyAlignment="1" applyProtection="1">
      <alignment vertical="center" wrapText="1"/>
      <protection locked="0"/>
    </xf>
    <xf numFmtId="14" fontId="2" fillId="2" borderId="35" xfId="0" applyNumberFormat="1" applyFont="1" applyFill="1" applyBorder="1" applyAlignment="1" applyProtection="1">
      <alignment vertical="center" wrapText="1"/>
      <protection locked="0"/>
    </xf>
    <xf numFmtId="0" fontId="2" fillId="2" borderId="79" xfId="2" applyFont="1" applyFill="1" applyBorder="1" applyAlignment="1" applyProtection="1">
      <alignment vertical="center"/>
      <protection locked="0"/>
    </xf>
    <xf numFmtId="0" fontId="2" fillId="2" borderId="81" xfId="2" applyFont="1" applyFill="1" applyBorder="1" applyAlignment="1" applyProtection="1">
      <alignment vertical="center"/>
      <protection locked="0"/>
    </xf>
    <xf numFmtId="0" fontId="3" fillId="0" borderId="18" xfId="2" applyFont="1" applyBorder="1"/>
    <xf numFmtId="0" fontId="2" fillId="0" borderId="20" xfId="2" applyFont="1" applyBorder="1"/>
    <xf numFmtId="14" fontId="2" fillId="2" borderId="11" xfId="0" applyNumberFormat="1" applyFont="1" applyFill="1" applyBorder="1" applyAlignment="1" applyProtection="1">
      <alignment vertical="center" wrapText="1"/>
      <protection locked="0"/>
    </xf>
    <xf numFmtId="0" fontId="2" fillId="2" borderId="80" xfId="2" applyFont="1" applyFill="1" applyBorder="1" applyAlignment="1" applyProtection="1">
      <alignment vertical="center"/>
      <protection locked="0"/>
    </xf>
    <xf numFmtId="0" fontId="3" fillId="0" borderId="8" xfId="2" applyFont="1" applyBorder="1"/>
    <xf numFmtId="183" fontId="8" fillId="2" borderId="17" xfId="2" applyNumberFormat="1" applyFont="1" applyFill="1" applyBorder="1" applyAlignment="1" applyProtection="1">
      <alignment vertical="center"/>
      <protection locked="0"/>
    </xf>
    <xf numFmtId="183" fontId="2" fillId="2" borderId="52" xfId="2" applyNumberFormat="1" applyFont="1" applyFill="1" applyBorder="1" applyAlignment="1" applyProtection="1">
      <alignment vertical="center"/>
      <protection locked="0"/>
    </xf>
    <xf numFmtId="183" fontId="2" fillId="2" borderId="53" xfId="2" applyNumberFormat="1" applyFont="1" applyFill="1" applyBorder="1" applyAlignment="1" applyProtection="1">
      <alignment vertical="center"/>
      <protection locked="0"/>
    </xf>
    <xf numFmtId="0" fontId="3" fillId="0" borderId="87" xfId="0" applyFont="1" applyBorder="1" applyAlignment="1">
      <alignment horizontal="distributed" vertical="center"/>
    </xf>
    <xf numFmtId="0" fontId="3" fillId="0" borderId="20" xfId="0" applyFont="1" applyBorder="1" applyAlignment="1">
      <alignment horizontal="distributed" vertical="center"/>
    </xf>
    <xf numFmtId="0" fontId="11" fillId="2" borderId="18" xfId="2" applyFont="1" applyFill="1" applyBorder="1" applyAlignment="1" applyProtection="1">
      <alignment horizontal="left" vertical="center"/>
      <protection locked="0"/>
    </xf>
    <xf numFmtId="0" fontId="11" fillId="2" borderId="50" xfId="2" applyFont="1" applyFill="1" applyBorder="1" applyAlignment="1" applyProtection="1">
      <alignment horizontal="left" vertical="center"/>
      <protection locked="0"/>
    </xf>
    <xf numFmtId="0" fontId="11" fillId="2" borderId="21" xfId="2" applyFont="1" applyFill="1" applyBorder="1" applyAlignment="1" applyProtection="1">
      <alignment horizontal="left" vertical="center"/>
      <protection locked="0"/>
    </xf>
    <xf numFmtId="183" fontId="2" fillId="2" borderId="3" xfId="2" applyNumberFormat="1" applyFont="1" applyFill="1" applyBorder="1" applyAlignment="1" applyProtection="1">
      <alignment vertical="center" wrapText="1"/>
      <protection locked="0"/>
    </xf>
    <xf numFmtId="183" fontId="2" fillId="2" borderId="1" xfId="2" applyNumberFormat="1" applyFont="1" applyFill="1" applyBorder="1" applyAlignment="1" applyProtection="1">
      <alignment vertical="center" wrapText="1"/>
      <protection locked="0"/>
    </xf>
    <xf numFmtId="183" fontId="2" fillId="2" borderId="9" xfId="2" applyNumberFormat="1" applyFont="1" applyFill="1" applyBorder="1" applyAlignment="1" applyProtection="1">
      <alignment vertical="center" wrapText="1"/>
      <protection locked="0"/>
    </xf>
    <xf numFmtId="183" fontId="2" fillId="2" borderId="13" xfId="2" applyNumberFormat="1" applyFont="1" applyFill="1" applyBorder="1" applyAlignment="1" applyProtection="1">
      <alignment vertical="center" wrapText="1"/>
      <protection locked="0"/>
    </xf>
    <xf numFmtId="183" fontId="2" fillId="2" borderId="45" xfId="2" applyNumberFormat="1" applyFont="1" applyFill="1" applyBorder="1" applyAlignment="1" applyProtection="1">
      <alignment vertical="center" wrapText="1"/>
      <protection locked="0"/>
    </xf>
    <xf numFmtId="183" fontId="2" fillId="2" borderId="40" xfId="2" applyNumberFormat="1" applyFont="1" applyFill="1" applyBorder="1" applyAlignment="1" applyProtection="1">
      <alignment vertical="center" wrapText="1"/>
      <protection locked="0"/>
    </xf>
    <xf numFmtId="0" fontId="3"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0" fontId="6" fillId="2" borderId="5" xfId="0" applyFont="1" applyFill="1" applyBorder="1" applyAlignment="1" applyProtection="1">
      <alignment horizontal="center" vertical="center"/>
      <protection locked="0"/>
    </xf>
    <xf numFmtId="0" fontId="10" fillId="0" borderId="0" xfId="0" applyFont="1" applyAlignment="1">
      <alignment horizontal="center" vertical="center"/>
    </xf>
  </cellXfs>
  <cellStyles count="3">
    <cellStyle name="標準" xfId="0" builtinId="0"/>
    <cellStyle name="標準 2" xfId="2" xr:uid="{00000000-0005-0000-0000-000001000000}"/>
    <cellStyle name="標準_Book3" xfId="1" xr:uid="{00000000-0005-0000-0000-000002000000}"/>
  </cellStyles>
  <dxfs count="3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auto="1"/>
        </left>
        <right style="thin">
          <color auto="1"/>
        </right>
        <vertical/>
        <horizontal/>
      </border>
    </dxf>
    <dxf>
      <font>
        <color theme="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2057400</xdr:colOff>
      <xdr:row>0</xdr:row>
      <xdr:rowOff>19050</xdr:rowOff>
    </xdr:from>
    <xdr:to>
      <xdr:col>6</xdr:col>
      <xdr:colOff>657225</xdr:colOff>
      <xdr:row>4</xdr:row>
      <xdr:rowOff>57150</xdr:rowOff>
    </xdr:to>
    <xdr:sp macro="" textlink="">
      <xdr:nvSpPr>
        <xdr:cNvPr id="4097" name="Text Box 1">
          <a:extLst>
            <a:ext uri="{FF2B5EF4-FFF2-40B4-BE49-F238E27FC236}">
              <a16:creationId xmlns:a16="http://schemas.microsoft.com/office/drawing/2014/main" id="{00000000-0008-0000-0200-000001100000}"/>
            </a:ext>
          </a:extLst>
        </xdr:cNvPr>
        <xdr:cNvSpPr txBox="1">
          <a:spLocks noChangeArrowheads="1"/>
        </xdr:cNvSpPr>
      </xdr:nvSpPr>
      <xdr:spPr bwMode="auto">
        <a:xfrm>
          <a:off x="2057400" y="19050"/>
          <a:ext cx="5019675" cy="914400"/>
        </a:xfrm>
        <a:prstGeom prst="rect">
          <a:avLst/>
        </a:prstGeom>
        <a:solidFill>
          <a:srgbClr xmlns:mc="http://schemas.openxmlformats.org/markup-compatibility/2006" xmlns:a14="http://schemas.microsoft.com/office/drawing/2010/main" val="FFFFFF" mc:Ignorable="a14" a14:legacySpreadsheetColorIndex="9">
            <a:alpha val="3900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明朝"/>
              <a:ea typeface="ＭＳ 明朝"/>
            </a:rPr>
            <a:t>      日本</a:t>
          </a:r>
        </a:p>
        <a:p>
          <a:pPr algn="l" rtl="0">
            <a:lnSpc>
              <a:spcPts val="1600"/>
            </a:lnSpc>
            <a:defRPr sz="1000"/>
          </a:pPr>
          <a:r>
            <a:rPr lang="ja-JP" altLang="en-US" sz="1400" b="0" i="0" u="none" strike="noStrike" baseline="0">
              <a:solidFill>
                <a:srgbClr val="000000"/>
              </a:solidFill>
              <a:latin typeface="ＭＳ 明朝"/>
              <a:ea typeface="ＭＳ 明朝"/>
            </a:rPr>
            <a:t>年度　東京都バドミントン協会個人登録申込書</a:t>
          </a:r>
        </a:p>
        <a:p>
          <a:pPr algn="l" rtl="0">
            <a:lnSpc>
              <a:spcPts val="1600"/>
            </a:lnSpc>
            <a:defRPr sz="1000"/>
          </a:pPr>
          <a:r>
            <a:rPr lang="ja-JP" altLang="en-US" sz="1400" b="0" i="0" u="none" strike="noStrike" baseline="0">
              <a:solidFill>
                <a:srgbClr val="000000"/>
              </a:solidFill>
              <a:latin typeface="ＭＳ 明朝"/>
              <a:ea typeface="ＭＳ 明朝"/>
            </a:rPr>
            <a:t>      練馬区</a:t>
          </a:r>
          <a:endParaRPr lang="ja-JP" altLang="en-US"/>
        </a:p>
      </xdr:txBody>
    </xdr:sp>
    <xdr:clientData/>
  </xdr:twoCellAnchor>
  <xdr:twoCellAnchor>
    <xdr:from>
      <xdr:col>1</xdr:col>
      <xdr:colOff>0</xdr:colOff>
      <xdr:row>0</xdr:row>
      <xdr:rowOff>19050</xdr:rowOff>
    </xdr:from>
    <xdr:to>
      <xdr:col>7</xdr:col>
      <xdr:colOff>0</xdr:colOff>
      <xdr:row>3</xdr:row>
      <xdr:rowOff>133350</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1914525" y="19050"/>
          <a:ext cx="5438775" cy="771525"/>
        </a:xfrm>
        <a:prstGeom prst="rect">
          <a:avLst/>
        </a:prstGeom>
        <a:solidFill>
          <a:srgbClr xmlns:mc="http://schemas.openxmlformats.org/markup-compatibility/2006" xmlns:a14="http://schemas.microsoft.com/office/drawing/2010/main" val="FFFFFF" mc:Ignorable="a14" a14:legacySpreadsheetColorIndex="9">
            <a:alpha val="3900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明朝"/>
              <a:ea typeface="ＭＳ 明朝"/>
            </a:rPr>
            <a:t>      日本</a:t>
          </a:r>
        </a:p>
        <a:p>
          <a:pPr algn="l" rtl="0">
            <a:lnSpc>
              <a:spcPts val="1600"/>
            </a:lnSpc>
            <a:defRPr sz="1000"/>
          </a:pPr>
          <a:r>
            <a:rPr lang="ja-JP" altLang="en-US" sz="1400" b="0" i="0" u="none" strike="noStrike" baseline="0">
              <a:solidFill>
                <a:srgbClr val="000000"/>
              </a:solidFill>
              <a:latin typeface="ＭＳ 明朝"/>
              <a:ea typeface="ＭＳ 明朝"/>
            </a:rPr>
            <a:t>年度　東京都バドミントン協会個人登録申込書</a:t>
          </a:r>
        </a:p>
        <a:p>
          <a:pPr algn="l" rtl="0">
            <a:lnSpc>
              <a:spcPts val="1600"/>
            </a:lnSpc>
            <a:defRPr sz="1000"/>
          </a:pPr>
          <a:r>
            <a:rPr lang="ja-JP" altLang="en-US" sz="1400" b="0" i="0" u="none" strike="noStrike" baseline="0">
              <a:solidFill>
                <a:srgbClr val="000000"/>
              </a:solidFill>
              <a:latin typeface="ＭＳ 明朝"/>
              <a:ea typeface="ＭＳ 明朝"/>
            </a:rPr>
            <a:t>      練馬区</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18</xdr:row>
      <xdr:rowOff>219075</xdr:rowOff>
    </xdr:from>
    <xdr:to>
      <xdr:col>3</xdr:col>
      <xdr:colOff>0</xdr:colOff>
      <xdr:row>18</xdr:row>
      <xdr:rowOff>219075</xdr:rowOff>
    </xdr:to>
    <xdr:sp macro="" textlink="">
      <xdr:nvSpPr>
        <xdr:cNvPr id="2" name="Line 13">
          <a:extLst>
            <a:ext uri="{FF2B5EF4-FFF2-40B4-BE49-F238E27FC236}">
              <a16:creationId xmlns:a16="http://schemas.microsoft.com/office/drawing/2014/main" id="{00000000-0008-0000-0300-000002000000}"/>
            </a:ext>
          </a:extLst>
        </xdr:cNvPr>
        <xdr:cNvSpPr>
          <a:spLocks noChangeShapeType="1"/>
        </xdr:cNvSpPr>
      </xdr:nvSpPr>
      <xdr:spPr bwMode="auto">
        <a:xfrm>
          <a:off x="238125" y="73628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495301</xdr:colOff>
      <xdr:row>16</xdr:row>
      <xdr:rowOff>238125</xdr:rowOff>
    </xdr:from>
    <xdr:to>
      <xdr:col>15</xdr:col>
      <xdr:colOff>161925</xdr:colOff>
      <xdr:row>17</xdr:row>
      <xdr:rowOff>57150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43651" y="6686550"/>
          <a:ext cx="44481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上部団体である東京都や日本への登録を行う場合に選択してください。</a:t>
          </a:r>
        </a:p>
      </xdr:txBody>
    </xdr:sp>
    <xdr:clientData/>
  </xdr:twoCellAnchor>
  <xdr:twoCellAnchor>
    <xdr:from>
      <xdr:col>12</xdr:col>
      <xdr:colOff>257175</xdr:colOff>
      <xdr:row>16</xdr:row>
      <xdr:rowOff>438150</xdr:rowOff>
    </xdr:from>
    <xdr:to>
      <xdr:col>12</xdr:col>
      <xdr:colOff>257175</xdr:colOff>
      <xdr:row>17</xdr:row>
      <xdr:rowOff>228600</xdr:rowOff>
    </xdr:to>
    <xdr:cxnSp macro="">
      <xdr:nvCxnSpPr>
        <xdr:cNvPr id="4" name="直線矢印コネクタ 3">
          <a:extLst>
            <a:ext uri="{FF2B5EF4-FFF2-40B4-BE49-F238E27FC236}">
              <a16:creationId xmlns:a16="http://schemas.microsoft.com/office/drawing/2014/main" id="{00000000-0008-0000-0300-000004000000}"/>
            </a:ext>
          </a:extLst>
        </xdr:cNvPr>
        <xdr:cNvCxnSpPr>
          <a:cxnSpLocks noChangeShapeType="1"/>
        </xdr:cNvCxnSpPr>
      </xdr:nvCxnSpPr>
      <xdr:spPr bwMode="auto">
        <a:xfrm>
          <a:off x="9001125" y="6886575"/>
          <a:ext cx="0" cy="2476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114117</xdr:colOff>
      <xdr:row>17</xdr:row>
      <xdr:rowOff>93153</xdr:rowOff>
    </xdr:from>
    <xdr:to>
      <xdr:col>0</xdr:col>
      <xdr:colOff>209550</xdr:colOff>
      <xdr:row>17</xdr:row>
      <xdr:rowOff>199109</xdr:rowOff>
    </xdr:to>
    <xdr:sp macro="" textlink="">
      <xdr:nvSpPr>
        <xdr:cNvPr id="5" name="フリーフォーム 4">
          <a:extLst>
            <a:ext uri="{FF2B5EF4-FFF2-40B4-BE49-F238E27FC236}">
              <a16:creationId xmlns:a16="http://schemas.microsoft.com/office/drawing/2014/main" id="{00000000-0008-0000-0300-000005000000}"/>
            </a:ext>
          </a:extLst>
        </xdr:cNvPr>
        <xdr:cNvSpPr/>
      </xdr:nvSpPr>
      <xdr:spPr bwMode="auto">
        <a:xfrm>
          <a:off x="114117" y="6998778"/>
          <a:ext cx="95433" cy="105956"/>
        </a:xfrm>
        <a:custGeom>
          <a:avLst/>
          <a:gdLst>
            <a:gd name="connsiteX0" fmla="*/ 93785 w 93785"/>
            <a:gd name="connsiteY0" fmla="*/ 0 h 64477"/>
            <a:gd name="connsiteX1" fmla="*/ 0 w 93785"/>
            <a:gd name="connsiteY1" fmla="*/ 2931 h 64477"/>
            <a:gd name="connsiteX2" fmla="*/ 2931 w 93785"/>
            <a:gd name="connsiteY2" fmla="*/ 64477 h 64477"/>
            <a:gd name="connsiteX0" fmla="*/ 98548 w 98548"/>
            <a:gd name="connsiteY0" fmla="*/ 2602 h 61546"/>
            <a:gd name="connsiteX1" fmla="*/ 0 w 98548"/>
            <a:gd name="connsiteY1" fmla="*/ 0 h 61546"/>
            <a:gd name="connsiteX2" fmla="*/ 2931 w 98548"/>
            <a:gd name="connsiteY2" fmla="*/ 61546 h 61546"/>
            <a:gd name="connsiteX0" fmla="*/ 100929 w 100929"/>
            <a:gd name="connsiteY0" fmla="*/ 2602 h 61546"/>
            <a:gd name="connsiteX1" fmla="*/ 0 w 100929"/>
            <a:gd name="connsiteY1" fmla="*/ 0 h 61546"/>
            <a:gd name="connsiteX2" fmla="*/ 2931 w 100929"/>
            <a:gd name="connsiteY2" fmla="*/ 61546 h 61546"/>
            <a:gd name="connsiteX0" fmla="*/ 105691 w 105691"/>
            <a:gd name="connsiteY0" fmla="*/ 0 h 65859"/>
            <a:gd name="connsiteX1" fmla="*/ 0 w 105691"/>
            <a:gd name="connsiteY1" fmla="*/ 4313 h 65859"/>
            <a:gd name="connsiteX2" fmla="*/ 2931 w 105691"/>
            <a:gd name="connsiteY2" fmla="*/ 65859 h 65859"/>
            <a:gd name="connsiteX0" fmla="*/ 436685 w 436685"/>
            <a:gd name="connsiteY0" fmla="*/ 1220 h 61546"/>
            <a:gd name="connsiteX1" fmla="*/ 0 w 436685"/>
            <a:gd name="connsiteY1" fmla="*/ 0 h 61546"/>
            <a:gd name="connsiteX2" fmla="*/ 2931 w 436685"/>
            <a:gd name="connsiteY2" fmla="*/ 61546 h 61546"/>
          </a:gdLst>
          <a:ahLst/>
          <a:cxnLst>
            <a:cxn ang="0">
              <a:pos x="connsiteX0" y="connsiteY0"/>
            </a:cxn>
            <a:cxn ang="0">
              <a:pos x="connsiteX1" y="connsiteY1"/>
            </a:cxn>
            <a:cxn ang="0">
              <a:pos x="connsiteX2" y="connsiteY2"/>
            </a:cxn>
          </a:cxnLst>
          <a:rect l="l" t="t" r="r" b="b"/>
          <a:pathLst>
            <a:path w="436685" h="61546">
              <a:moveTo>
                <a:pt x="436685" y="1220"/>
              </a:moveTo>
              <a:lnTo>
                <a:pt x="0" y="0"/>
              </a:lnTo>
              <a:lnTo>
                <a:pt x="2931" y="61546"/>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285751</xdr:colOff>
      <xdr:row>16</xdr:row>
      <xdr:rowOff>285750</xdr:rowOff>
    </xdr:from>
    <xdr:to>
      <xdr:col>15</xdr:col>
      <xdr:colOff>1</xdr:colOff>
      <xdr:row>18</xdr:row>
      <xdr:rowOff>19050</xdr:rowOff>
    </xdr:to>
    <xdr:cxnSp macro="">
      <xdr:nvCxnSpPr>
        <xdr:cNvPr id="9" name="カギ線コネクタ 8">
          <a:extLst>
            <a:ext uri="{FF2B5EF4-FFF2-40B4-BE49-F238E27FC236}">
              <a16:creationId xmlns:a16="http://schemas.microsoft.com/office/drawing/2014/main" id="{00000000-0008-0000-0300-000009000000}"/>
            </a:ext>
          </a:extLst>
        </xdr:cNvPr>
        <xdr:cNvCxnSpPr/>
      </xdr:nvCxnSpPr>
      <xdr:spPr bwMode="auto">
        <a:xfrm rot="5400000">
          <a:off x="10267951" y="6800850"/>
          <a:ext cx="428625" cy="295275"/>
        </a:xfrm>
        <a:prstGeom prst="bentConnector3">
          <a:avLst>
            <a:gd name="adj1" fmla="val -111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11</xdr:row>
      <xdr:rowOff>219075</xdr:rowOff>
    </xdr:from>
    <xdr:to>
      <xdr:col>3</xdr:col>
      <xdr:colOff>0</xdr:colOff>
      <xdr:row>11</xdr:row>
      <xdr:rowOff>219075</xdr:rowOff>
    </xdr:to>
    <xdr:sp macro="" textlink="">
      <xdr:nvSpPr>
        <xdr:cNvPr id="2" name="Line 6">
          <a:extLst>
            <a:ext uri="{FF2B5EF4-FFF2-40B4-BE49-F238E27FC236}">
              <a16:creationId xmlns:a16="http://schemas.microsoft.com/office/drawing/2014/main" id="{00000000-0008-0000-0400-000002000000}"/>
            </a:ext>
          </a:extLst>
        </xdr:cNvPr>
        <xdr:cNvSpPr>
          <a:spLocks noChangeShapeType="1"/>
        </xdr:cNvSpPr>
      </xdr:nvSpPr>
      <xdr:spPr bwMode="auto">
        <a:xfrm>
          <a:off x="238125" y="33051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3" name="Line 8">
          <a:extLst>
            <a:ext uri="{FF2B5EF4-FFF2-40B4-BE49-F238E27FC236}">
              <a16:creationId xmlns:a16="http://schemas.microsoft.com/office/drawing/2014/main" id="{00000000-0008-0000-0400-000003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4" name="Line 9">
          <a:extLst>
            <a:ext uri="{FF2B5EF4-FFF2-40B4-BE49-F238E27FC236}">
              <a16:creationId xmlns:a16="http://schemas.microsoft.com/office/drawing/2014/main" id="{00000000-0008-0000-0400-000004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5" name="Line 10">
          <a:extLst>
            <a:ext uri="{FF2B5EF4-FFF2-40B4-BE49-F238E27FC236}">
              <a16:creationId xmlns:a16="http://schemas.microsoft.com/office/drawing/2014/main" id="{00000000-0008-0000-0400-000005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6" name="Line 11">
          <a:extLst>
            <a:ext uri="{FF2B5EF4-FFF2-40B4-BE49-F238E27FC236}">
              <a16:creationId xmlns:a16="http://schemas.microsoft.com/office/drawing/2014/main" id="{00000000-0008-0000-0400-000006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7" name="Line 12">
          <a:extLst>
            <a:ext uri="{FF2B5EF4-FFF2-40B4-BE49-F238E27FC236}">
              <a16:creationId xmlns:a16="http://schemas.microsoft.com/office/drawing/2014/main" id="{00000000-0008-0000-0400-000007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8" name="Line 13">
          <a:extLst>
            <a:ext uri="{FF2B5EF4-FFF2-40B4-BE49-F238E27FC236}">
              <a16:creationId xmlns:a16="http://schemas.microsoft.com/office/drawing/2014/main" id="{00000000-0008-0000-0400-000008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9" name="Line 14">
          <a:extLst>
            <a:ext uri="{FF2B5EF4-FFF2-40B4-BE49-F238E27FC236}">
              <a16:creationId xmlns:a16="http://schemas.microsoft.com/office/drawing/2014/main" id="{00000000-0008-0000-0400-000009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0" name="Line 15">
          <a:extLst>
            <a:ext uri="{FF2B5EF4-FFF2-40B4-BE49-F238E27FC236}">
              <a16:creationId xmlns:a16="http://schemas.microsoft.com/office/drawing/2014/main" id="{00000000-0008-0000-0400-00000A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1" name="Line 16">
          <a:extLst>
            <a:ext uri="{FF2B5EF4-FFF2-40B4-BE49-F238E27FC236}">
              <a16:creationId xmlns:a16="http://schemas.microsoft.com/office/drawing/2014/main" id="{00000000-0008-0000-0400-00000B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2" name="Line 17">
          <a:extLst>
            <a:ext uri="{FF2B5EF4-FFF2-40B4-BE49-F238E27FC236}">
              <a16:creationId xmlns:a16="http://schemas.microsoft.com/office/drawing/2014/main" id="{00000000-0008-0000-0400-00000C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3" name="Line 18">
          <a:extLst>
            <a:ext uri="{FF2B5EF4-FFF2-40B4-BE49-F238E27FC236}">
              <a16:creationId xmlns:a16="http://schemas.microsoft.com/office/drawing/2014/main" id="{00000000-0008-0000-0400-00000D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4" name="Line 19">
          <a:extLst>
            <a:ext uri="{FF2B5EF4-FFF2-40B4-BE49-F238E27FC236}">
              <a16:creationId xmlns:a16="http://schemas.microsoft.com/office/drawing/2014/main" id="{00000000-0008-0000-0400-00000E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5" name="Line 20">
          <a:extLst>
            <a:ext uri="{FF2B5EF4-FFF2-40B4-BE49-F238E27FC236}">
              <a16:creationId xmlns:a16="http://schemas.microsoft.com/office/drawing/2014/main" id="{00000000-0008-0000-0400-00000F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6" name="Line 21">
          <a:extLst>
            <a:ext uri="{FF2B5EF4-FFF2-40B4-BE49-F238E27FC236}">
              <a16:creationId xmlns:a16="http://schemas.microsoft.com/office/drawing/2014/main" id="{00000000-0008-0000-0400-000010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7" name="Line 22">
          <a:extLst>
            <a:ext uri="{FF2B5EF4-FFF2-40B4-BE49-F238E27FC236}">
              <a16:creationId xmlns:a16="http://schemas.microsoft.com/office/drawing/2014/main" id="{00000000-0008-0000-0400-000011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8" name="Line 23">
          <a:extLst>
            <a:ext uri="{FF2B5EF4-FFF2-40B4-BE49-F238E27FC236}">
              <a16:creationId xmlns:a16="http://schemas.microsoft.com/office/drawing/2014/main" id="{00000000-0008-0000-0400-000012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19" name="Line 24">
          <a:extLst>
            <a:ext uri="{FF2B5EF4-FFF2-40B4-BE49-F238E27FC236}">
              <a16:creationId xmlns:a16="http://schemas.microsoft.com/office/drawing/2014/main" id="{00000000-0008-0000-0400-000013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20" name="Line 25">
          <a:extLst>
            <a:ext uri="{FF2B5EF4-FFF2-40B4-BE49-F238E27FC236}">
              <a16:creationId xmlns:a16="http://schemas.microsoft.com/office/drawing/2014/main" id="{00000000-0008-0000-0400-000014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21" name="Line 26">
          <a:extLst>
            <a:ext uri="{FF2B5EF4-FFF2-40B4-BE49-F238E27FC236}">
              <a16:creationId xmlns:a16="http://schemas.microsoft.com/office/drawing/2014/main" id="{00000000-0008-0000-0400-000015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800100</xdr:colOff>
      <xdr:row>56</xdr:row>
      <xdr:rowOff>0</xdr:rowOff>
    </xdr:to>
    <xdr:sp macro="" textlink="">
      <xdr:nvSpPr>
        <xdr:cNvPr id="22" name="Line 30">
          <a:extLst>
            <a:ext uri="{FF2B5EF4-FFF2-40B4-BE49-F238E27FC236}">
              <a16:creationId xmlns:a16="http://schemas.microsoft.com/office/drawing/2014/main" id="{00000000-0008-0000-0400-000016000000}"/>
            </a:ext>
          </a:extLst>
        </xdr:cNvPr>
        <xdr:cNvSpPr>
          <a:spLocks noChangeShapeType="1"/>
        </xdr:cNvSpPr>
      </xdr:nvSpPr>
      <xdr:spPr bwMode="auto">
        <a:xfrm>
          <a:off x="228600" y="1374457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114117</xdr:colOff>
      <xdr:row>10</xdr:row>
      <xdr:rowOff>93153</xdr:rowOff>
    </xdr:from>
    <xdr:to>
      <xdr:col>0</xdr:col>
      <xdr:colOff>209550</xdr:colOff>
      <xdr:row>10</xdr:row>
      <xdr:rowOff>199109</xdr:rowOff>
    </xdr:to>
    <xdr:sp macro="" textlink="">
      <xdr:nvSpPr>
        <xdr:cNvPr id="23" name="フリーフォーム 22">
          <a:extLst>
            <a:ext uri="{FF2B5EF4-FFF2-40B4-BE49-F238E27FC236}">
              <a16:creationId xmlns:a16="http://schemas.microsoft.com/office/drawing/2014/main" id="{00000000-0008-0000-0400-000017000000}"/>
            </a:ext>
          </a:extLst>
        </xdr:cNvPr>
        <xdr:cNvSpPr/>
      </xdr:nvSpPr>
      <xdr:spPr bwMode="auto">
        <a:xfrm>
          <a:off x="114117" y="2979228"/>
          <a:ext cx="95433" cy="105956"/>
        </a:xfrm>
        <a:custGeom>
          <a:avLst/>
          <a:gdLst>
            <a:gd name="connsiteX0" fmla="*/ 93785 w 93785"/>
            <a:gd name="connsiteY0" fmla="*/ 0 h 64477"/>
            <a:gd name="connsiteX1" fmla="*/ 0 w 93785"/>
            <a:gd name="connsiteY1" fmla="*/ 2931 h 64477"/>
            <a:gd name="connsiteX2" fmla="*/ 2931 w 93785"/>
            <a:gd name="connsiteY2" fmla="*/ 64477 h 64477"/>
            <a:gd name="connsiteX0" fmla="*/ 98548 w 98548"/>
            <a:gd name="connsiteY0" fmla="*/ 2602 h 61546"/>
            <a:gd name="connsiteX1" fmla="*/ 0 w 98548"/>
            <a:gd name="connsiteY1" fmla="*/ 0 h 61546"/>
            <a:gd name="connsiteX2" fmla="*/ 2931 w 98548"/>
            <a:gd name="connsiteY2" fmla="*/ 61546 h 61546"/>
            <a:gd name="connsiteX0" fmla="*/ 100929 w 100929"/>
            <a:gd name="connsiteY0" fmla="*/ 2602 h 61546"/>
            <a:gd name="connsiteX1" fmla="*/ 0 w 100929"/>
            <a:gd name="connsiteY1" fmla="*/ 0 h 61546"/>
            <a:gd name="connsiteX2" fmla="*/ 2931 w 100929"/>
            <a:gd name="connsiteY2" fmla="*/ 61546 h 61546"/>
            <a:gd name="connsiteX0" fmla="*/ 105691 w 105691"/>
            <a:gd name="connsiteY0" fmla="*/ 0 h 65859"/>
            <a:gd name="connsiteX1" fmla="*/ 0 w 105691"/>
            <a:gd name="connsiteY1" fmla="*/ 4313 h 65859"/>
            <a:gd name="connsiteX2" fmla="*/ 2931 w 105691"/>
            <a:gd name="connsiteY2" fmla="*/ 65859 h 65859"/>
            <a:gd name="connsiteX0" fmla="*/ 436685 w 436685"/>
            <a:gd name="connsiteY0" fmla="*/ 1220 h 61546"/>
            <a:gd name="connsiteX1" fmla="*/ 0 w 436685"/>
            <a:gd name="connsiteY1" fmla="*/ 0 h 61546"/>
            <a:gd name="connsiteX2" fmla="*/ 2931 w 436685"/>
            <a:gd name="connsiteY2" fmla="*/ 61546 h 61546"/>
          </a:gdLst>
          <a:ahLst/>
          <a:cxnLst>
            <a:cxn ang="0">
              <a:pos x="connsiteX0" y="connsiteY0"/>
            </a:cxn>
            <a:cxn ang="0">
              <a:pos x="connsiteX1" y="connsiteY1"/>
            </a:cxn>
            <a:cxn ang="0">
              <a:pos x="connsiteX2" y="connsiteY2"/>
            </a:cxn>
          </a:cxnLst>
          <a:rect l="l" t="t" r="r" b="b"/>
          <a:pathLst>
            <a:path w="436685" h="61546">
              <a:moveTo>
                <a:pt x="436685" y="1220"/>
              </a:moveTo>
              <a:lnTo>
                <a:pt x="0" y="0"/>
              </a:lnTo>
              <a:lnTo>
                <a:pt x="2931" y="61546"/>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0</xdr:colOff>
      <xdr:row>26</xdr:row>
      <xdr:rowOff>0</xdr:rowOff>
    </xdr:from>
    <xdr:to>
      <xdr:col>2</xdr:col>
      <xdr:colOff>800100</xdr:colOff>
      <xdr:row>26</xdr:row>
      <xdr:rowOff>0</xdr:rowOff>
    </xdr:to>
    <xdr:sp macro="" textlink="">
      <xdr:nvSpPr>
        <xdr:cNvPr id="24" name="Line 8">
          <a:extLst>
            <a:ext uri="{FF2B5EF4-FFF2-40B4-BE49-F238E27FC236}">
              <a16:creationId xmlns:a16="http://schemas.microsoft.com/office/drawing/2014/main" id="{00000000-0008-0000-0400-000018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25" name="Line 9">
          <a:extLst>
            <a:ext uri="{FF2B5EF4-FFF2-40B4-BE49-F238E27FC236}">
              <a16:creationId xmlns:a16="http://schemas.microsoft.com/office/drawing/2014/main" id="{00000000-0008-0000-0400-000019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26" name="Line 10">
          <a:extLst>
            <a:ext uri="{FF2B5EF4-FFF2-40B4-BE49-F238E27FC236}">
              <a16:creationId xmlns:a16="http://schemas.microsoft.com/office/drawing/2014/main" id="{00000000-0008-0000-0400-00001A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27" name="Line 11">
          <a:extLst>
            <a:ext uri="{FF2B5EF4-FFF2-40B4-BE49-F238E27FC236}">
              <a16:creationId xmlns:a16="http://schemas.microsoft.com/office/drawing/2014/main" id="{00000000-0008-0000-0400-00001B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28" name="Line 12">
          <a:extLst>
            <a:ext uri="{FF2B5EF4-FFF2-40B4-BE49-F238E27FC236}">
              <a16:creationId xmlns:a16="http://schemas.microsoft.com/office/drawing/2014/main" id="{00000000-0008-0000-0400-00001C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29" name="Line 13">
          <a:extLst>
            <a:ext uri="{FF2B5EF4-FFF2-40B4-BE49-F238E27FC236}">
              <a16:creationId xmlns:a16="http://schemas.microsoft.com/office/drawing/2014/main" id="{00000000-0008-0000-0400-00001D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0" name="Line 14">
          <a:extLst>
            <a:ext uri="{FF2B5EF4-FFF2-40B4-BE49-F238E27FC236}">
              <a16:creationId xmlns:a16="http://schemas.microsoft.com/office/drawing/2014/main" id="{00000000-0008-0000-0400-00001E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1" name="Line 15">
          <a:extLst>
            <a:ext uri="{FF2B5EF4-FFF2-40B4-BE49-F238E27FC236}">
              <a16:creationId xmlns:a16="http://schemas.microsoft.com/office/drawing/2014/main" id="{00000000-0008-0000-0400-00001F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2" name="Line 16">
          <a:extLst>
            <a:ext uri="{FF2B5EF4-FFF2-40B4-BE49-F238E27FC236}">
              <a16:creationId xmlns:a16="http://schemas.microsoft.com/office/drawing/2014/main" id="{00000000-0008-0000-0400-000020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3" name="Line 17">
          <a:extLst>
            <a:ext uri="{FF2B5EF4-FFF2-40B4-BE49-F238E27FC236}">
              <a16:creationId xmlns:a16="http://schemas.microsoft.com/office/drawing/2014/main" id="{00000000-0008-0000-0400-000021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4" name="Line 18">
          <a:extLst>
            <a:ext uri="{FF2B5EF4-FFF2-40B4-BE49-F238E27FC236}">
              <a16:creationId xmlns:a16="http://schemas.microsoft.com/office/drawing/2014/main" id="{00000000-0008-0000-0400-000022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5" name="Line 19">
          <a:extLst>
            <a:ext uri="{FF2B5EF4-FFF2-40B4-BE49-F238E27FC236}">
              <a16:creationId xmlns:a16="http://schemas.microsoft.com/office/drawing/2014/main" id="{00000000-0008-0000-0400-000023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6" name="Line 20">
          <a:extLst>
            <a:ext uri="{FF2B5EF4-FFF2-40B4-BE49-F238E27FC236}">
              <a16:creationId xmlns:a16="http://schemas.microsoft.com/office/drawing/2014/main" id="{00000000-0008-0000-0400-000024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7" name="Line 21">
          <a:extLst>
            <a:ext uri="{FF2B5EF4-FFF2-40B4-BE49-F238E27FC236}">
              <a16:creationId xmlns:a16="http://schemas.microsoft.com/office/drawing/2014/main" id="{00000000-0008-0000-0400-000025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8" name="Line 22">
          <a:extLst>
            <a:ext uri="{FF2B5EF4-FFF2-40B4-BE49-F238E27FC236}">
              <a16:creationId xmlns:a16="http://schemas.microsoft.com/office/drawing/2014/main" id="{00000000-0008-0000-0400-000026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39" name="Line 23">
          <a:extLst>
            <a:ext uri="{FF2B5EF4-FFF2-40B4-BE49-F238E27FC236}">
              <a16:creationId xmlns:a16="http://schemas.microsoft.com/office/drawing/2014/main" id="{00000000-0008-0000-0400-000027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40" name="Line 24">
          <a:extLst>
            <a:ext uri="{FF2B5EF4-FFF2-40B4-BE49-F238E27FC236}">
              <a16:creationId xmlns:a16="http://schemas.microsoft.com/office/drawing/2014/main" id="{00000000-0008-0000-0400-000028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41" name="Line 25">
          <a:extLst>
            <a:ext uri="{FF2B5EF4-FFF2-40B4-BE49-F238E27FC236}">
              <a16:creationId xmlns:a16="http://schemas.microsoft.com/office/drawing/2014/main" id="{00000000-0008-0000-0400-000029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42" name="Line 26">
          <a:extLst>
            <a:ext uri="{FF2B5EF4-FFF2-40B4-BE49-F238E27FC236}">
              <a16:creationId xmlns:a16="http://schemas.microsoft.com/office/drawing/2014/main" id="{00000000-0008-0000-0400-00002A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800100</xdr:colOff>
      <xdr:row>26</xdr:row>
      <xdr:rowOff>0</xdr:rowOff>
    </xdr:to>
    <xdr:sp macro="" textlink="">
      <xdr:nvSpPr>
        <xdr:cNvPr id="43" name="Line 30">
          <a:extLst>
            <a:ext uri="{FF2B5EF4-FFF2-40B4-BE49-F238E27FC236}">
              <a16:creationId xmlns:a16="http://schemas.microsoft.com/office/drawing/2014/main" id="{00000000-0008-0000-0400-00002B000000}"/>
            </a:ext>
          </a:extLst>
        </xdr:cNvPr>
        <xdr:cNvSpPr>
          <a:spLocks noChangeShapeType="1"/>
        </xdr:cNvSpPr>
      </xdr:nvSpPr>
      <xdr:spPr bwMode="auto">
        <a:xfrm>
          <a:off x="228600" y="702945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9526</xdr:colOff>
      <xdr:row>10</xdr:row>
      <xdr:rowOff>9527</xdr:rowOff>
    </xdr:from>
    <xdr:to>
      <xdr:col>15</xdr:col>
      <xdr:colOff>314328</xdr:colOff>
      <xdr:row>13</xdr:row>
      <xdr:rowOff>161924</xdr:rowOff>
    </xdr:to>
    <xdr:cxnSp macro="">
      <xdr:nvCxnSpPr>
        <xdr:cNvPr id="56" name="カギ線コネクタ 55">
          <a:extLst>
            <a:ext uri="{FF2B5EF4-FFF2-40B4-BE49-F238E27FC236}">
              <a16:creationId xmlns:a16="http://schemas.microsoft.com/office/drawing/2014/main" id="{00000000-0008-0000-0400-000038000000}"/>
            </a:ext>
          </a:extLst>
        </xdr:cNvPr>
        <xdr:cNvCxnSpPr/>
      </xdr:nvCxnSpPr>
      <xdr:spPr bwMode="auto">
        <a:xfrm rot="5400000">
          <a:off x="10391778" y="3276600"/>
          <a:ext cx="1066797" cy="304802"/>
        </a:xfrm>
        <a:prstGeom prst="bentConnector3">
          <a:avLst>
            <a:gd name="adj1" fmla="val 9999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4</xdr:row>
      <xdr:rowOff>219075</xdr:rowOff>
    </xdr:from>
    <xdr:to>
      <xdr:col>3</xdr:col>
      <xdr:colOff>0</xdr:colOff>
      <xdr:row>4</xdr:row>
      <xdr:rowOff>219075</xdr:rowOff>
    </xdr:to>
    <xdr:sp macro="" textlink="">
      <xdr:nvSpPr>
        <xdr:cNvPr id="2" name="Line 6">
          <a:extLst>
            <a:ext uri="{FF2B5EF4-FFF2-40B4-BE49-F238E27FC236}">
              <a16:creationId xmlns:a16="http://schemas.microsoft.com/office/drawing/2014/main" id="{00000000-0008-0000-0500-000002000000}"/>
            </a:ext>
          </a:extLst>
        </xdr:cNvPr>
        <xdr:cNvSpPr>
          <a:spLocks noChangeShapeType="1"/>
        </xdr:cNvSpPr>
      </xdr:nvSpPr>
      <xdr:spPr bwMode="auto">
        <a:xfrm>
          <a:off x="276225" y="13049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3" name="Line 8">
          <a:extLst>
            <a:ext uri="{FF2B5EF4-FFF2-40B4-BE49-F238E27FC236}">
              <a16:creationId xmlns:a16="http://schemas.microsoft.com/office/drawing/2014/main" id="{00000000-0008-0000-0500-000003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4" name="Line 9">
          <a:extLst>
            <a:ext uri="{FF2B5EF4-FFF2-40B4-BE49-F238E27FC236}">
              <a16:creationId xmlns:a16="http://schemas.microsoft.com/office/drawing/2014/main" id="{00000000-0008-0000-0500-000004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5" name="Line 10">
          <a:extLst>
            <a:ext uri="{FF2B5EF4-FFF2-40B4-BE49-F238E27FC236}">
              <a16:creationId xmlns:a16="http://schemas.microsoft.com/office/drawing/2014/main" id="{00000000-0008-0000-0500-000005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6" name="Line 11">
          <a:extLst>
            <a:ext uri="{FF2B5EF4-FFF2-40B4-BE49-F238E27FC236}">
              <a16:creationId xmlns:a16="http://schemas.microsoft.com/office/drawing/2014/main" id="{00000000-0008-0000-0500-000006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7" name="Line 12">
          <a:extLst>
            <a:ext uri="{FF2B5EF4-FFF2-40B4-BE49-F238E27FC236}">
              <a16:creationId xmlns:a16="http://schemas.microsoft.com/office/drawing/2014/main" id="{00000000-0008-0000-0500-000007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8" name="Line 13">
          <a:extLst>
            <a:ext uri="{FF2B5EF4-FFF2-40B4-BE49-F238E27FC236}">
              <a16:creationId xmlns:a16="http://schemas.microsoft.com/office/drawing/2014/main" id="{00000000-0008-0000-0500-000008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9" name="Line 14">
          <a:extLst>
            <a:ext uri="{FF2B5EF4-FFF2-40B4-BE49-F238E27FC236}">
              <a16:creationId xmlns:a16="http://schemas.microsoft.com/office/drawing/2014/main" id="{00000000-0008-0000-0500-000009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0" name="Line 15">
          <a:extLst>
            <a:ext uri="{FF2B5EF4-FFF2-40B4-BE49-F238E27FC236}">
              <a16:creationId xmlns:a16="http://schemas.microsoft.com/office/drawing/2014/main" id="{00000000-0008-0000-0500-00000A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1" name="Line 16">
          <a:extLst>
            <a:ext uri="{FF2B5EF4-FFF2-40B4-BE49-F238E27FC236}">
              <a16:creationId xmlns:a16="http://schemas.microsoft.com/office/drawing/2014/main" id="{00000000-0008-0000-0500-00000B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2" name="Line 17">
          <a:extLst>
            <a:ext uri="{FF2B5EF4-FFF2-40B4-BE49-F238E27FC236}">
              <a16:creationId xmlns:a16="http://schemas.microsoft.com/office/drawing/2014/main" id="{00000000-0008-0000-0500-00000C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3" name="Line 18">
          <a:extLst>
            <a:ext uri="{FF2B5EF4-FFF2-40B4-BE49-F238E27FC236}">
              <a16:creationId xmlns:a16="http://schemas.microsoft.com/office/drawing/2014/main" id="{00000000-0008-0000-0500-00000D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4" name="Line 19">
          <a:extLst>
            <a:ext uri="{FF2B5EF4-FFF2-40B4-BE49-F238E27FC236}">
              <a16:creationId xmlns:a16="http://schemas.microsoft.com/office/drawing/2014/main" id="{00000000-0008-0000-0500-00000E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5" name="Line 20">
          <a:extLst>
            <a:ext uri="{FF2B5EF4-FFF2-40B4-BE49-F238E27FC236}">
              <a16:creationId xmlns:a16="http://schemas.microsoft.com/office/drawing/2014/main" id="{00000000-0008-0000-0500-00000F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6" name="Line 21">
          <a:extLst>
            <a:ext uri="{FF2B5EF4-FFF2-40B4-BE49-F238E27FC236}">
              <a16:creationId xmlns:a16="http://schemas.microsoft.com/office/drawing/2014/main" id="{00000000-0008-0000-0500-000010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7" name="Line 22">
          <a:extLst>
            <a:ext uri="{FF2B5EF4-FFF2-40B4-BE49-F238E27FC236}">
              <a16:creationId xmlns:a16="http://schemas.microsoft.com/office/drawing/2014/main" id="{00000000-0008-0000-0500-000011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8" name="Line 23">
          <a:extLst>
            <a:ext uri="{FF2B5EF4-FFF2-40B4-BE49-F238E27FC236}">
              <a16:creationId xmlns:a16="http://schemas.microsoft.com/office/drawing/2014/main" id="{00000000-0008-0000-0500-000012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19" name="Line 24">
          <a:extLst>
            <a:ext uri="{FF2B5EF4-FFF2-40B4-BE49-F238E27FC236}">
              <a16:creationId xmlns:a16="http://schemas.microsoft.com/office/drawing/2014/main" id="{00000000-0008-0000-0500-000013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20" name="Line 25">
          <a:extLst>
            <a:ext uri="{FF2B5EF4-FFF2-40B4-BE49-F238E27FC236}">
              <a16:creationId xmlns:a16="http://schemas.microsoft.com/office/drawing/2014/main" id="{00000000-0008-0000-0500-000014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21" name="Line 26">
          <a:extLst>
            <a:ext uri="{FF2B5EF4-FFF2-40B4-BE49-F238E27FC236}">
              <a16:creationId xmlns:a16="http://schemas.microsoft.com/office/drawing/2014/main" id="{00000000-0008-0000-0500-000015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2</xdr:col>
      <xdr:colOff>800100</xdr:colOff>
      <xdr:row>49</xdr:row>
      <xdr:rowOff>0</xdr:rowOff>
    </xdr:to>
    <xdr:sp macro="" textlink="">
      <xdr:nvSpPr>
        <xdr:cNvPr id="22" name="Line 30">
          <a:extLst>
            <a:ext uri="{FF2B5EF4-FFF2-40B4-BE49-F238E27FC236}">
              <a16:creationId xmlns:a16="http://schemas.microsoft.com/office/drawing/2014/main" id="{00000000-0008-0000-0500-000016000000}"/>
            </a:ext>
          </a:extLst>
        </xdr:cNvPr>
        <xdr:cNvSpPr>
          <a:spLocks noChangeShapeType="1"/>
        </xdr:cNvSpPr>
      </xdr:nvSpPr>
      <xdr:spPr bwMode="auto">
        <a:xfrm>
          <a:off x="266700" y="11744325"/>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114117</xdr:colOff>
      <xdr:row>3</xdr:row>
      <xdr:rowOff>93153</xdr:rowOff>
    </xdr:from>
    <xdr:to>
      <xdr:col>0</xdr:col>
      <xdr:colOff>209550</xdr:colOff>
      <xdr:row>3</xdr:row>
      <xdr:rowOff>199109</xdr:rowOff>
    </xdr:to>
    <xdr:sp macro="" textlink="">
      <xdr:nvSpPr>
        <xdr:cNvPr id="23" name="フリーフォーム 22">
          <a:extLst>
            <a:ext uri="{FF2B5EF4-FFF2-40B4-BE49-F238E27FC236}">
              <a16:creationId xmlns:a16="http://schemas.microsoft.com/office/drawing/2014/main" id="{00000000-0008-0000-0500-000017000000}"/>
            </a:ext>
          </a:extLst>
        </xdr:cNvPr>
        <xdr:cNvSpPr/>
      </xdr:nvSpPr>
      <xdr:spPr bwMode="auto">
        <a:xfrm>
          <a:off x="114117" y="978978"/>
          <a:ext cx="95433" cy="105956"/>
        </a:xfrm>
        <a:custGeom>
          <a:avLst/>
          <a:gdLst>
            <a:gd name="connsiteX0" fmla="*/ 93785 w 93785"/>
            <a:gd name="connsiteY0" fmla="*/ 0 h 64477"/>
            <a:gd name="connsiteX1" fmla="*/ 0 w 93785"/>
            <a:gd name="connsiteY1" fmla="*/ 2931 h 64477"/>
            <a:gd name="connsiteX2" fmla="*/ 2931 w 93785"/>
            <a:gd name="connsiteY2" fmla="*/ 64477 h 64477"/>
            <a:gd name="connsiteX0" fmla="*/ 98548 w 98548"/>
            <a:gd name="connsiteY0" fmla="*/ 2602 h 61546"/>
            <a:gd name="connsiteX1" fmla="*/ 0 w 98548"/>
            <a:gd name="connsiteY1" fmla="*/ 0 h 61546"/>
            <a:gd name="connsiteX2" fmla="*/ 2931 w 98548"/>
            <a:gd name="connsiteY2" fmla="*/ 61546 h 61546"/>
            <a:gd name="connsiteX0" fmla="*/ 100929 w 100929"/>
            <a:gd name="connsiteY0" fmla="*/ 2602 h 61546"/>
            <a:gd name="connsiteX1" fmla="*/ 0 w 100929"/>
            <a:gd name="connsiteY1" fmla="*/ 0 h 61546"/>
            <a:gd name="connsiteX2" fmla="*/ 2931 w 100929"/>
            <a:gd name="connsiteY2" fmla="*/ 61546 h 61546"/>
            <a:gd name="connsiteX0" fmla="*/ 105691 w 105691"/>
            <a:gd name="connsiteY0" fmla="*/ 0 h 65859"/>
            <a:gd name="connsiteX1" fmla="*/ 0 w 105691"/>
            <a:gd name="connsiteY1" fmla="*/ 4313 h 65859"/>
            <a:gd name="connsiteX2" fmla="*/ 2931 w 105691"/>
            <a:gd name="connsiteY2" fmla="*/ 65859 h 65859"/>
            <a:gd name="connsiteX0" fmla="*/ 436685 w 436685"/>
            <a:gd name="connsiteY0" fmla="*/ 1220 h 61546"/>
            <a:gd name="connsiteX1" fmla="*/ 0 w 436685"/>
            <a:gd name="connsiteY1" fmla="*/ 0 h 61546"/>
            <a:gd name="connsiteX2" fmla="*/ 2931 w 436685"/>
            <a:gd name="connsiteY2" fmla="*/ 61546 h 61546"/>
          </a:gdLst>
          <a:ahLst/>
          <a:cxnLst>
            <a:cxn ang="0">
              <a:pos x="connsiteX0" y="connsiteY0"/>
            </a:cxn>
            <a:cxn ang="0">
              <a:pos x="connsiteX1" y="connsiteY1"/>
            </a:cxn>
            <a:cxn ang="0">
              <a:pos x="connsiteX2" y="connsiteY2"/>
            </a:cxn>
          </a:cxnLst>
          <a:rect l="l" t="t" r="r" b="b"/>
          <a:pathLst>
            <a:path w="436685" h="61546">
              <a:moveTo>
                <a:pt x="436685" y="1220"/>
              </a:moveTo>
              <a:lnTo>
                <a:pt x="0" y="0"/>
              </a:lnTo>
              <a:lnTo>
                <a:pt x="2931" y="61546"/>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0</xdr:colOff>
      <xdr:row>19</xdr:row>
      <xdr:rowOff>0</xdr:rowOff>
    </xdr:from>
    <xdr:to>
      <xdr:col>2</xdr:col>
      <xdr:colOff>800100</xdr:colOff>
      <xdr:row>19</xdr:row>
      <xdr:rowOff>0</xdr:rowOff>
    </xdr:to>
    <xdr:sp macro="" textlink="">
      <xdr:nvSpPr>
        <xdr:cNvPr id="24" name="Line 8">
          <a:extLst>
            <a:ext uri="{FF2B5EF4-FFF2-40B4-BE49-F238E27FC236}">
              <a16:creationId xmlns:a16="http://schemas.microsoft.com/office/drawing/2014/main" id="{00000000-0008-0000-0500-000018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25" name="Line 9">
          <a:extLst>
            <a:ext uri="{FF2B5EF4-FFF2-40B4-BE49-F238E27FC236}">
              <a16:creationId xmlns:a16="http://schemas.microsoft.com/office/drawing/2014/main" id="{00000000-0008-0000-0500-000019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26" name="Line 10">
          <a:extLst>
            <a:ext uri="{FF2B5EF4-FFF2-40B4-BE49-F238E27FC236}">
              <a16:creationId xmlns:a16="http://schemas.microsoft.com/office/drawing/2014/main" id="{00000000-0008-0000-0500-00001A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27" name="Line 11">
          <a:extLst>
            <a:ext uri="{FF2B5EF4-FFF2-40B4-BE49-F238E27FC236}">
              <a16:creationId xmlns:a16="http://schemas.microsoft.com/office/drawing/2014/main" id="{00000000-0008-0000-0500-00001B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28" name="Line 12">
          <a:extLst>
            <a:ext uri="{FF2B5EF4-FFF2-40B4-BE49-F238E27FC236}">
              <a16:creationId xmlns:a16="http://schemas.microsoft.com/office/drawing/2014/main" id="{00000000-0008-0000-0500-00001C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29" name="Line 13">
          <a:extLst>
            <a:ext uri="{FF2B5EF4-FFF2-40B4-BE49-F238E27FC236}">
              <a16:creationId xmlns:a16="http://schemas.microsoft.com/office/drawing/2014/main" id="{00000000-0008-0000-0500-00001D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0" name="Line 14">
          <a:extLst>
            <a:ext uri="{FF2B5EF4-FFF2-40B4-BE49-F238E27FC236}">
              <a16:creationId xmlns:a16="http://schemas.microsoft.com/office/drawing/2014/main" id="{00000000-0008-0000-0500-00001E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1" name="Line 15">
          <a:extLst>
            <a:ext uri="{FF2B5EF4-FFF2-40B4-BE49-F238E27FC236}">
              <a16:creationId xmlns:a16="http://schemas.microsoft.com/office/drawing/2014/main" id="{00000000-0008-0000-0500-00001F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2" name="Line 16">
          <a:extLst>
            <a:ext uri="{FF2B5EF4-FFF2-40B4-BE49-F238E27FC236}">
              <a16:creationId xmlns:a16="http://schemas.microsoft.com/office/drawing/2014/main" id="{00000000-0008-0000-0500-000020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3" name="Line 17">
          <a:extLst>
            <a:ext uri="{FF2B5EF4-FFF2-40B4-BE49-F238E27FC236}">
              <a16:creationId xmlns:a16="http://schemas.microsoft.com/office/drawing/2014/main" id="{00000000-0008-0000-0500-000021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4" name="Line 18">
          <a:extLst>
            <a:ext uri="{FF2B5EF4-FFF2-40B4-BE49-F238E27FC236}">
              <a16:creationId xmlns:a16="http://schemas.microsoft.com/office/drawing/2014/main" id="{00000000-0008-0000-0500-000022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5" name="Line 19">
          <a:extLst>
            <a:ext uri="{FF2B5EF4-FFF2-40B4-BE49-F238E27FC236}">
              <a16:creationId xmlns:a16="http://schemas.microsoft.com/office/drawing/2014/main" id="{00000000-0008-0000-0500-000023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6" name="Line 20">
          <a:extLst>
            <a:ext uri="{FF2B5EF4-FFF2-40B4-BE49-F238E27FC236}">
              <a16:creationId xmlns:a16="http://schemas.microsoft.com/office/drawing/2014/main" id="{00000000-0008-0000-0500-000024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7" name="Line 21">
          <a:extLst>
            <a:ext uri="{FF2B5EF4-FFF2-40B4-BE49-F238E27FC236}">
              <a16:creationId xmlns:a16="http://schemas.microsoft.com/office/drawing/2014/main" id="{00000000-0008-0000-0500-000025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8" name="Line 22">
          <a:extLst>
            <a:ext uri="{FF2B5EF4-FFF2-40B4-BE49-F238E27FC236}">
              <a16:creationId xmlns:a16="http://schemas.microsoft.com/office/drawing/2014/main" id="{00000000-0008-0000-0500-000026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39" name="Line 23">
          <a:extLst>
            <a:ext uri="{FF2B5EF4-FFF2-40B4-BE49-F238E27FC236}">
              <a16:creationId xmlns:a16="http://schemas.microsoft.com/office/drawing/2014/main" id="{00000000-0008-0000-0500-000027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40" name="Line 24">
          <a:extLst>
            <a:ext uri="{FF2B5EF4-FFF2-40B4-BE49-F238E27FC236}">
              <a16:creationId xmlns:a16="http://schemas.microsoft.com/office/drawing/2014/main" id="{00000000-0008-0000-0500-000028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41" name="Line 25">
          <a:extLst>
            <a:ext uri="{FF2B5EF4-FFF2-40B4-BE49-F238E27FC236}">
              <a16:creationId xmlns:a16="http://schemas.microsoft.com/office/drawing/2014/main" id="{00000000-0008-0000-0500-000029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42" name="Line 26">
          <a:extLst>
            <a:ext uri="{FF2B5EF4-FFF2-40B4-BE49-F238E27FC236}">
              <a16:creationId xmlns:a16="http://schemas.microsoft.com/office/drawing/2014/main" id="{00000000-0008-0000-0500-00002A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800100</xdr:colOff>
      <xdr:row>19</xdr:row>
      <xdr:rowOff>0</xdr:rowOff>
    </xdr:to>
    <xdr:sp macro="" textlink="">
      <xdr:nvSpPr>
        <xdr:cNvPr id="43" name="Line 30">
          <a:extLst>
            <a:ext uri="{FF2B5EF4-FFF2-40B4-BE49-F238E27FC236}">
              <a16:creationId xmlns:a16="http://schemas.microsoft.com/office/drawing/2014/main" id="{00000000-0008-0000-0500-00002B000000}"/>
            </a:ext>
          </a:extLst>
        </xdr:cNvPr>
        <xdr:cNvSpPr>
          <a:spLocks noChangeShapeType="1"/>
        </xdr:cNvSpPr>
      </xdr:nvSpPr>
      <xdr:spPr bwMode="auto">
        <a:xfrm>
          <a:off x="266700" y="50292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44" name="Line 8">
          <a:extLst>
            <a:ext uri="{FF2B5EF4-FFF2-40B4-BE49-F238E27FC236}">
              <a16:creationId xmlns:a16="http://schemas.microsoft.com/office/drawing/2014/main" id="{00000000-0008-0000-0500-00002C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45" name="Line 9">
          <a:extLst>
            <a:ext uri="{FF2B5EF4-FFF2-40B4-BE49-F238E27FC236}">
              <a16:creationId xmlns:a16="http://schemas.microsoft.com/office/drawing/2014/main" id="{00000000-0008-0000-0500-00002D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46" name="Line 10">
          <a:extLst>
            <a:ext uri="{FF2B5EF4-FFF2-40B4-BE49-F238E27FC236}">
              <a16:creationId xmlns:a16="http://schemas.microsoft.com/office/drawing/2014/main" id="{00000000-0008-0000-0500-00002E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47" name="Line 11">
          <a:extLst>
            <a:ext uri="{FF2B5EF4-FFF2-40B4-BE49-F238E27FC236}">
              <a16:creationId xmlns:a16="http://schemas.microsoft.com/office/drawing/2014/main" id="{00000000-0008-0000-0500-00002F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48" name="Line 12">
          <a:extLst>
            <a:ext uri="{FF2B5EF4-FFF2-40B4-BE49-F238E27FC236}">
              <a16:creationId xmlns:a16="http://schemas.microsoft.com/office/drawing/2014/main" id="{00000000-0008-0000-0500-000030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49" name="Line 13">
          <a:extLst>
            <a:ext uri="{FF2B5EF4-FFF2-40B4-BE49-F238E27FC236}">
              <a16:creationId xmlns:a16="http://schemas.microsoft.com/office/drawing/2014/main" id="{00000000-0008-0000-0500-000031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0" name="Line 14">
          <a:extLst>
            <a:ext uri="{FF2B5EF4-FFF2-40B4-BE49-F238E27FC236}">
              <a16:creationId xmlns:a16="http://schemas.microsoft.com/office/drawing/2014/main" id="{00000000-0008-0000-0500-000032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1" name="Line 15">
          <a:extLst>
            <a:ext uri="{FF2B5EF4-FFF2-40B4-BE49-F238E27FC236}">
              <a16:creationId xmlns:a16="http://schemas.microsoft.com/office/drawing/2014/main" id="{00000000-0008-0000-0500-000033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2" name="Line 16">
          <a:extLst>
            <a:ext uri="{FF2B5EF4-FFF2-40B4-BE49-F238E27FC236}">
              <a16:creationId xmlns:a16="http://schemas.microsoft.com/office/drawing/2014/main" id="{00000000-0008-0000-0500-000034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3" name="Line 17">
          <a:extLst>
            <a:ext uri="{FF2B5EF4-FFF2-40B4-BE49-F238E27FC236}">
              <a16:creationId xmlns:a16="http://schemas.microsoft.com/office/drawing/2014/main" id="{00000000-0008-0000-0500-000035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4" name="Line 18">
          <a:extLst>
            <a:ext uri="{FF2B5EF4-FFF2-40B4-BE49-F238E27FC236}">
              <a16:creationId xmlns:a16="http://schemas.microsoft.com/office/drawing/2014/main" id="{00000000-0008-0000-0500-000036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5" name="Line 19">
          <a:extLst>
            <a:ext uri="{FF2B5EF4-FFF2-40B4-BE49-F238E27FC236}">
              <a16:creationId xmlns:a16="http://schemas.microsoft.com/office/drawing/2014/main" id="{00000000-0008-0000-0500-000037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6" name="Line 20">
          <a:extLst>
            <a:ext uri="{FF2B5EF4-FFF2-40B4-BE49-F238E27FC236}">
              <a16:creationId xmlns:a16="http://schemas.microsoft.com/office/drawing/2014/main" id="{00000000-0008-0000-0500-000038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7" name="Line 21">
          <a:extLst>
            <a:ext uri="{FF2B5EF4-FFF2-40B4-BE49-F238E27FC236}">
              <a16:creationId xmlns:a16="http://schemas.microsoft.com/office/drawing/2014/main" id="{00000000-0008-0000-0500-000039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8" name="Line 22">
          <a:extLst>
            <a:ext uri="{FF2B5EF4-FFF2-40B4-BE49-F238E27FC236}">
              <a16:creationId xmlns:a16="http://schemas.microsoft.com/office/drawing/2014/main" id="{00000000-0008-0000-0500-00003A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59" name="Line 23">
          <a:extLst>
            <a:ext uri="{FF2B5EF4-FFF2-40B4-BE49-F238E27FC236}">
              <a16:creationId xmlns:a16="http://schemas.microsoft.com/office/drawing/2014/main" id="{00000000-0008-0000-0500-00003B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60" name="Line 24">
          <a:extLst>
            <a:ext uri="{FF2B5EF4-FFF2-40B4-BE49-F238E27FC236}">
              <a16:creationId xmlns:a16="http://schemas.microsoft.com/office/drawing/2014/main" id="{00000000-0008-0000-0500-00003C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61" name="Line 25">
          <a:extLst>
            <a:ext uri="{FF2B5EF4-FFF2-40B4-BE49-F238E27FC236}">
              <a16:creationId xmlns:a16="http://schemas.microsoft.com/office/drawing/2014/main" id="{00000000-0008-0000-0500-00003D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62" name="Line 26">
          <a:extLst>
            <a:ext uri="{FF2B5EF4-FFF2-40B4-BE49-F238E27FC236}">
              <a16:creationId xmlns:a16="http://schemas.microsoft.com/office/drawing/2014/main" id="{00000000-0008-0000-0500-00003E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800100</xdr:colOff>
      <xdr:row>35</xdr:row>
      <xdr:rowOff>0</xdr:rowOff>
    </xdr:to>
    <xdr:sp macro="" textlink="">
      <xdr:nvSpPr>
        <xdr:cNvPr id="63" name="Line 30">
          <a:extLst>
            <a:ext uri="{FF2B5EF4-FFF2-40B4-BE49-F238E27FC236}">
              <a16:creationId xmlns:a16="http://schemas.microsoft.com/office/drawing/2014/main" id="{00000000-0008-0000-0500-00003F000000}"/>
            </a:ext>
          </a:extLst>
        </xdr:cNvPr>
        <xdr:cNvSpPr>
          <a:spLocks noChangeShapeType="1"/>
        </xdr:cNvSpPr>
      </xdr:nvSpPr>
      <xdr:spPr bwMode="auto">
        <a:xfrm>
          <a:off x="266700" y="8610600"/>
          <a:ext cx="1609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ATA\&#12496;&#12489;&#12511;&#12531;\&#31478;&#25216;&#37096;\&#22823;&#20250;&#35201;&#32177;\&#22823;&#20250;&#35201;&#38917;.xlsm" TargetMode="External"/><Relationship Id="rId1" Type="http://schemas.openxmlformats.org/officeDocument/2006/relationships/externalLinkPath" Target="file:///G:\DATA\&#12496;&#12489;&#12511;&#12531;\&#31478;&#25216;&#37096;\&#22823;&#20250;&#35201;&#32177;\&#22823;&#20250;&#35201;&#389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年間日程"/>
      <sheetName val="前期団体戦要項"/>
      <sheetName val="前期団体戦リーグ編成"/>
      <sheetName val="前期団体戦申込用紙"/>
      <sheetName val="スポーツ少年団要項"/>
      <sheetName val="スポ少申込書"/>
      <sheetName val="高校生大会要項"/>
      <sheetName val="高校生大会申込用紙"/>
      <sheetName val="区民大会要項"/>
      <sheetName val="区民大会申込用紙"/>
      <sheetName val="勤務先情報"/>
      <sheetName val="後期団体戦要項"/>
      <sheetName val="後期団体戦申込用紙"/>
      <sheetName val="都民大会要項"/>
      <sheetName val="都民大会申込用紙"/>
      <sheetName val="オープン戦個人戦要項"/>
      <sheetName val="オープン戦個人戦申込用紙"/>
      <sheetName val="限定解除申請趣旨"/>
      <sheetName val="限定解除申請書"/>
      <sheetName val="会場案内"/>
      <sheetName val="会長杯要項"/>
      <sheetName val="会長杯申込用紙"/>
      <sheetName val="登録更新案内"/>
      <sheetName val="団体登録制限"/>
      <sheetName val="隠し図形"/>
      <sheetName val="銀行口座"/>
      <sheetName val="e-mail"/>
      <sheetName val="協会理事"/>
      <sheetName val="Module1"/>
      <sheetName val="都民大会個人戦"/>
      <sheetName val="都民大会申込用紙個人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5">
          <cell r="R5" t="str">
            <v>光が丘</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49"/>
  <sheetViews>
    <sheetView tabSelected="1" zoomScaleNormal="100" workbookViewId="0"/>
  </sheetViews>
  <sheetFormatPr defaultRowHeight="13.5"/>
  <sheetData>
    <row r="1" spans="1:2" ht="21" customHeight="1">
      <c r="A1" t="s">
        <v>135</v>
      </c>
    </row>
    <row r="2" spans="1:2" ht="21" customHeight="1">
      <c r="A2" s="93" t="s">
        <v>119</v>
      </c>
      <c r="B2" t="s">
        <v>136</v>
      </c>
    </row>
    <row r="3" spans="1:2" ht="21" customHeight="1">
      <c r="A3" s="93"/>
      <c r="B3" t="s">
        <v>168</v>
      </c>
    </row>
    <row r="4" spans="1:2" ht="21" customHeight="1">
      <c r="A4" s="93"/>
      <c r="B4" t="s">
        <v>138</v>
      </c>
    </row>
    <row r="5" spans="1:2" ht="21" customHeight="1">
      <c r="A5" s="93" t="s">
        <v>121</v>
      </c>
      <c r="B5" t="s">
        <v>169</v>
      </c>
    </row>
    <row r="6" spans="1:2" ht="21" customHeight="1">
      <c r="A6" s="93" t="s">
        <v>122</v>
      </c>
      <c r="B6" t="s">
        <v>139</v>
      </c>
    </row>
    <row r="7" spans="1:2" ht="21" customHeight="1">
      <c r="A7" s="93" t="s">
        <v>124</v>
      </c>
      <c r="B7" t="s">
        <v>140</v>
      </c>
    </row>
    <row r="8" spans="1:2" ht="21" customHeight="1">
      <c r="A8" s="93" t="s">
        <v>126</v>
      </c>
      <c r="B8" t="s">
        <v>128</v>
      </c>
    </row>
    <row r="9" spans="1:2" ht="21" customHeight="1">
      <c r="B9" t="s">
        <v>129</v>
      </c>
    </row>
    <row r="10" spans="1:2" ht="21" customHeight="1">
      <c r="A10" s="93" t="s">
        <v>127</v>
      </c>
      <c r="B10" s="123" t="s">
        <v>184</v>
      </c>
    </row>
    <row r="11" spans="1:2" ht="21" customHeight="1">
      <c r="A11" s="93"/>
    </row>
    <row r="12" spans="1:2" ht="21" customHeight="1">
      <c r="A12" t="s">
        <v>118</v>
      </c>
    </row>
    <row r="13" spans="1:2" ht="21" customHeight="1">
      <c r="A13" s="93" t="s">
        <v>141</v>
      </c>
      <c r="B13" t="s">
        <v>181</v>
      </c>
    </row>
    <row r="14" spans="1:2" ht="21" customHeight="1">
      <c r="A14" s="93"/>
      <c r="B14" t="s">
        <v>142</v>
      </c>
    </row>
    <row r="15" spans="1:2" ht="21" customHeight="1">
      <c r="A15" s="93" t="s">
        <v>121</v>
      </c>
      <c r="B15" t="s">
        <v>120</v>
      </c>
    </row>
    <row r="16" spans="1:2" ht="21" customHeight="1">
      <c r="A16" s="93" t="s">
        <v>122</v>
      </c>
      <c r="B16" t="s">
        <v>139</v>
      </c>
    </row>
    <row r="17" spans="1:2" ht="21" customHeight="1">
      <c r="A17" s="93" t="s">
        <v>124</v>
      </c>
      <c r="B17" t="s">
        <v>123</v>
      </c>
    </row>
    <row r="18" spans="1:2" ht="21" customHeight="1">
      <c r="A18" s="93" t="s">
        <v>126</v>
      </c>
      <c r="B18" t="s">
        <v>125</v>
      </c>
    </row>
    <row r="19" spans="1:2" ht="21" customHeight="1">
      <c r="A19" s="93" t="s">
        <v>127</v>
      </c>
      <c r="B19" t="s">
        <v>128</v>
      </c>
    </row>
    <row r="20" spans="1:2" ht="21" customHeight="1">
      <c r="B20" t="s">
        <v>129</v>
      </c>
    </row>
    <row r="21" spans="1:2" ht="21" customHeight="1">
      <c r="A21" s="93" t="s">
        <v>130</v>
      </c>
      <c r="B21" t="s">
        <v>134</v>
      </c>
    </row>
    <row r="22" spans="1:2" ht="21" customHeight="1">
      <c r="A22" s="93" t="s">
        <v>131</v>
      </c>
      <c r="B22" t="s">
        <v>132</v>
      </c>
    </row>
    <row r="23" spans="1:2" ht="21" customHeight="1">
      <c r="A23" s="93" t="s">
        <v>133</v>
      </c>
      <c r="B23" s="123" t="s">
        <v>185</v>
      </c>
    </row>
    <row r="24" spans="1:2" ht="21" customHeight="1">
      <c r="A24" s="93" t="s">
        <v>197</v>
      </c>
      <c r="B24" s="133" t="s">
        <v>196</v>
      </c>
    </row>
    <row r="25" spans="1:2" ht="21" customHeight="1">
      <c r="A25" s="93"/>
    </row>
    <row r="26" spans="1:2" ht="21" customHeight="1">
      <c r="B26" t="s">
        <v>198</v>
      </c>
    </row>
    <row r="27" spans="1:2" ht="21" customHeight="1">
      <c r="A27" s="93"/>
      <c r="B27" s="133" t="s">
        <v>199</v>
      </c>
    </row>
    <row r="28" spans="1:2" ht="21" customHeight="1">
      <c r="A28" s="93"/>
      <c r="B28" s="133" t="s">
        <v>200</v>
      </c>
    </row>
    <row r="29" spans="1:2" ht="21" customHeight="1">
      <c r="A29" s="93"/>
    </row>
    <row r="30" spans="1:2" ht="21" customHeight="1">
      <c r="A30" s="93"/>
    </row>
    <row r="31" spans="1:2" ht="21" customHeight="1">
      <c r="A31" s="93"/>
    </row>
    <row r="32" spans="1:2" ht="21" customHeight="1">
      <c r="A32" s="93"/>
    </row>
    <row r="33" spans="1:2" ht="21" customHeight="1">
      <c r="A33" s="93"/>
    </row>
    <row r="34" spans="1:2" ht="21" customHeight="1">
      <c r="A34" s="93"/>
    </row>
    <row r="35" spans="1:2" ht="21" customHeight="1">
      <c r="A35" s="93"/>
    </row>
    <row r="36" spans="1:2" ht="21" customHeight="1">
      <c r="A36" s="93"/>
      <c r="B36" s="123"/>
    </row>
    <row r="37" spans="1:2">
      <c r="A37" s="93"/>
    </row>
    <row r="38" spans="1:2">
      <c r="A38" s="93"/>
    </row>
    <row r="39" spans="1:2">
      <c r="A39" s="93"/>
    </row>
    <row r="40" spans="1:2">
      <c r="A40" s="93"/>
    </row>
    <row r="41" spans="1:2">
      <c r="A41" s="93"/>
    </row>
    <row r="42" spans="1:2">
      <c r="A42" s="93"/>
    </row>
    <row r="43" spans="1:2">
      <c r="A43" s="93"/>
    </row>
    <row r="44" spans="1:2">
      <c r="A44" s="93"/>
    </row>
    <row r="45" spans="1:2">
      <c r="A45" s="93"/>
    </row>
    <row r="46" spans="1:2" ht="18" customHeight="1">
      <c r="A46" s="93"/>
    </row>
    <row r="47" spans="1:2" ht="18" customHeight="1">
      <c r="A47" s="93"/>
    </row>
    <row r="48" spans="1:2">
      <c r="A48" s="93"/>
    </row>
    <row r="49" spans="1:1">
      <c r="A49" s="93"/>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8"/>
  <sheetViews>
    <sheetView workbookViewId="0">
      <selection activeCell="I2" sqref="I2:J38"/>
    </sheetView>
  </sheetViews>
  <sheetFormatPr defaultRowHeight="13.5"/>
  <cols>
    <col min="1" max="1" width="3.5" bestFit="1" customWidth="1"/>
    <col min="2" max="2" width="4.125" bestFit="1" customWidth="1"/>
    <col min="3" max="4" width="13" bestFit="1" customWidth="1"/>
    <col min="5" max="7" width="2.75" customWidth="1"/>
    <col min="8" max="8" width="2.625" customWidth="1"/>
    <col min="9" max="9" width="27.375" bestFit="1" customWidth="1"/>
    <col min="10" max="10" width="15" bestFit="1" customWidth="1"/>
    <col min="11" max="11" width="3" customWidth="1"/>
    <col min="12" max="12" width="6.375" customWidth="1"/>
    <col min="13" max="13" width="6.25" bestFit="1" customWidth="1"/>
    <col min="14" max="19" width="2.25" customWidth="1"/>
    <col min="20" max="20" width="5.25" bestFit="1" customWidth="1"/>
  </cols>
  <sheetData>
    <row r="1" spans="1:23">
      <c r="B1" t="s">
        <v>77</v>
      </c>
      <c r="C1" t="s">
        <v>78</v>
      </c>
      <c r="D1" t="s">
        <v>91</v>
      </c>
      <c r="E1" t="s">
        <v>80</v>
      </c>
      <c r="F1" t="s">
        <v>81</v>
      </c>
      <c r="G1" t="s">
        <v>82</v>
      </c>
      <c r="H1" t="s">
        <v>83</v>
      </c>
      <c r="I1" t="s">
        <v>84</v>
      </c>
      <c r="J1" t="s">
        <v>85</v>
      </c>
      <c r="M1" t="s">
        <v>86</v>
      </c>
      <c r="N1" t="s">
        <v>87</v>
      </c>
      <c r="O1" t="s">
        <v>88</v>
      </c>
      <c r="P1" t="s">
        <v>89</v>
      </c>
      <c r="Q1" t="s">
        <v>90</v>
      </c>
      <c r="R1" t="s">
        <v>78</v>
      </c>
      <c r="S1" t="s">
        <v>79</v>
      </c>
      <c r="T1" t="s">
        <v>92</v>
      </c>
      <c r="U1" t="s">
        <v>93</v>
      </c>
      <c r="V1" t="s">
        <v>94</v>
      </c>
      <c r="W1" t="s">
        <v>95</v>
      </c>
    </row>
    <row r="2" spans="1:23">
      <c r="A2">
        <f>ROW()*2+16</f>
        <v>20</v>
      </c>
      <c r="B2" t="str">
        <f ca="1">INDIRECT(ADDRESS($A2,COLUMN()-1,1,1,"団体登録"))</f>
        <v/>
      </c>
      <c r="C2">
        <f ca="1">INDIRECT(ADDRESS($A2+1,COLUMN()-1,1,1,"団体登録"))</f>
        <v>0</v>
      </c>
      <c r="D2">
        <f ca="1">INDIRECT(ADDRESS($A2,2,1,1,"団体登録"))</f>
        <v>0</v>
      </c>
      <c r="E2">
        <f ca="1">FLOOR(YEAR(INDIRECT(ADDRESS(A2,COLUMN(),1,1,"団体登録")))/100,1)</f>
        <v>19</v>
      </c>
      <c r="F2">
        <f ca="1">MOD(YEAR(INDIRECT(ADDRESS($A2,COLUMN()-1,1,1,"団体登録"))),100)</f>
        <v>0</v>
      </c>
      <c r="G2">
        <f ca="1">MONTH(INDIRECT(ADDRESS($A2,COLUMN()-2,1,1,"団体登録")))</f>
        <v>1</v>
      </c>
      <c r="H2">
        <f ca="1">DAY(INDIRECT(ADDRESS($A2,COLUMN()-3,1,1,"団体登録")))</f>
        <v>0</v>
      </c>
      <c r="I2" t="str">
        <f ca="1">ASC(SUBSTITUTE(SUBSTITUTE(SUBSTITUTE(SUBSTITUTE(SUBSTITUTE(INDIRECT(ADDRESS($A2,COLUMN()-3,1,1,"団体登録")),"–","-"),"−","-"),"ー","-"),"東京都",""),"丁目","-"))</f>
        <v/>
      </c>
      <c r="J2" t="str">
        <f ca="1">ASC(SUBSTITUTE(SUBSTITUTE(SUBSTITUTE(SUBSTITUTE(INDIRECT(ADDRESS($A2,COLUMN(),1,1,"団体登録")),"–","-"),"−","-"),"ー","-"),"—","-"))</f>
        <v/>
      </c>
      <c r="K2">
        <f ca="1">INDIRECT(ADDRESS($A2,COLUMN(),1,1,"団体登録"))</f>
        <v>0</v>
      </c>
      <c r="L2">
        <f ca="1">INDIRECT(ADDRESS($A2,COLUMN(),1,1,"団体登録"))</f>
        <v>0</v>
      </c>
      <c r="M2" t="str">
        <f ca="1">IF(ISERROR(FIND("日本",INDIRECT(ADDRESS($A2,COLUMN(),1,1,"団体登録")))),IF(ISERROR(FIND("都",INDIRECT(ADDRESS($A2,COLUMN(),1,1,"団体登録")))),"",1),2)</f>
        <v/>
      </c>
      <c r="T2">
        <f ca="1">IF(INDIRECT(ADDRESS($A2,4,1,1,"団体登録"))="男",1,2)</f>
        <v>2</v>
      </c>
    </row>
    <row r="3" spans="1:23">
      <c r="A3">
        <f t="shared" ref="A3:A38" si="0">ROW()*2+16</f>
        <v>22</v>
      </c>
      <c r="B3" t="str">
        <f t="shared" ref="B3:B38" ca="1" si="1">INDIRECT(ADDRESS($A3,COLUMN()-1,1,1,"団体登録"))</f>
        <v/>
      </c>
      <c r="C3">
        <f t="shared" ref="C3:C38" ca="1" si="2">INDIRECT(ADDRESS($A3+1,COLUMN()-1,1,1,"団体登録"))</f>
        <v>0</v>
      </c>
      <c r="D3">
        <f t="shared" ref="D3:D38" ca="1" si="3">INDIRECT(ADDRESS($A3,2,1,1,"団体登録"))</f>
        <v>0</v>
      </c>
      <c r="E3">
        <f t="shared" ref="E3:E38" ca="1" si="4">FLOOR(YEAR(INDIRECT(ADDRESS(A3,COLUMN(),1,1,"団体登録")))/100,1)</f>
        <v>19</v>
      </c>
      <c r="F3">
        <f t="shared" ref="F3:F38" ca="1" si="5">MOD(YEAR(INDIRECT(ADDRESS($A3,COLUMN()-1,1,1,"団体登録"))),100)</f>
        <v>0</v>
      </c>
      <c r="G3">
        <f t="shared" ref="G3:G38" ca="1" si="6">MONTH(INDIRECT(ADDRESS($A3,COLUMN()-2,1,1,"団体登録")))</f>
        <v>1</v>
      </c>
      <c r="H3">
        <f t="shared" ref="H3:H38" ca="1" si="7">DAY(INDIRECT(ADDRESS($A3,COLUMN()-3,1,1,"団体登録")))</f>
        <v>0</v>
      </c>
      <c r="I3" t="str">
        <f t="shared" ref="I3:I38" ca="1" si="8">ASC(SUBSTITUTE(SUBSTITUTE(SUBSTITUTE(SUBSTITUTE(SUBSTITUTE(INDIRECT(ADDRESS($A3,COLUMN()-3,1,1,"団体登録")),"–","-"),"−","-"),"ー","-"),"東京都",""),"丁目","-"))</f>
        <v/>
      </c>
      <c r="J3" t="str">
        <f t="shared" ref="J3:J38" ca="1" si="9">ASC(SUBSTITUTE(SUBSTITUTE(SUBSTITUTE(SUBSTITUTE(INDIRECT(ADDRESS($A3,COLUMN(),1,1,"団体登録")),"–","-"),"−","-"),"ー","-"),"—","-"))</f>
        <v/>
      </c>
      <c r="K3">
        <f t="shared" ref="K3:L38" ca="1" si="10">INDIRECT(ADDRESS($A3,COLUMN(),1,1,"団体登録"))</f>
        <v>0</v>
      </c>
      <c r="L3">
        <f t="shared" ca="1" si="10"/>
        <v>0</v>
      </c>
      <c r="M3" t="str">
        <f ca="1">IF(ISERROR(FIND("日本",INDIRECT(ADDRESS($A3,COLUMN(),1,1,"団体登録")))),IF(ISERROR(FIND("都",INDIRECT(ADDRESS($A3,COLUMN(),1,1,"団体登録")))),"",1),2)</f>
        <v/>
      </c>
      <c r="T3">
        <f t="shared" ref="T3:T38" ca="1" si="11">IF(INDIRECT(ADDRESS($A3,4,1,1,"団体登録"))="男",1,2)</f>
        <v>2</v>
      </c>
    </row>
    <row r="4" spans="1:23">
      <c r="A4">
        <f t="shared" si="0"/>
        <v>24</v>
      </c>
      <c r="B4" t="str">
        <f t="shared" ca="1" si="1"/>
        <v/>
      </c>
      <c r="C4">
        <f t="shared" ca="1" si="2"/>
        <v>0</v>
      </c>
      <c r="D4">
        <f t="shared" ca="1" si="3"/>
        <v>0</v>
      </c>
      <c r="E4">
        <f t="shared" ca="1" si="4"/>
        <v>19</v>
      </c>
      <c r="F4">
        <f t="shared" ca="1" si="5"/>
        <v>0</v>
      </c>
      <c r="G4">
        <f t="shared" ca="1" si="6"/>
        <v>1</v>
      </c>
      <c r="H4">
        <f t="shared" ca="1" si="7"/>
        <v>0</v>
      </c>
      <c r="I4" t="str">
        <f t="shared" ca="1" si="8"/>
        <v/>
      </c>
      <c r="J4" t="str">
        <f t="shared" ca="1" si="9"/>
        <v/>
      </c>
      <c r="K4">
        <f t="shared" ca="1" si="10"/>
        <v>0</v>
      </c>
      <c r="L4">
        <f t="shared" ca="1" si="10"/>
        <v>0</v>
      </c>
      <c r="M4" t="str">
        <f t="shared" ref="M4:M38" ca="1" si="12">IF(ISERROR(FIND("日本",INDIRECT(ADDRESS($A4,COLUMN(),1,1,"団体登録")))),IF(ISERROR(FIND("都",INDIRECT(ADDRESS($A4,COLUMN(),1,1,"団体登録")))),"",1),2)</f>
        <v/>
      </c>
      <c r="T4">
        <f t="shared" ca="1" si="11"/>
        <v>2</v>
      </c>
    </row>
    <row r="5" spans="1:23">
      <c r="A5">
        <f t="shared" si="0"/>
        <v>26</v>
      </c>
      <c r="B5" t="str">
        <f t="shared" ca="1" si="1"/>
        <v/>
      </c>
      <c r="C5">
        <f t="shared" ca="1" si="2"/>
        <v>0</v>
      </c>
      <c r="D5">
        <f t="shared" ca="1" si="3"/>
        <v>0</v>
      </c>
      <c r="E5">
        <f t="shared" ca="1" si="4"/>
        <v>19</v>
      </c>
      <c r="F5">
        <f t="shared" ca="1" si="5"/>
        <v>0</v>
      </c>
      <c r="G5">
        <f t="shared" ca="1" si="6"/>
        <v>1</v>
      </c>
      <c r="H5">
        <f t="shared" ca="1" si="7"/>
        <v>0</v>
      </c>
      <c r="I5" t="str">
        <f t="shared" ca="1" si="8"/>
        <v/>
      </c>
      <c r="J5" t="str">
        <f t="shared" ca="1" si="9"/>
        <v/>
      </c>
      <c r="K5">
        <f t="shared" ca="1" si="10"/>
        <v>0</v>
      </c>
      <c r="L5">
        <f t="shared" ca="1" si="10"/>
        <v>0</v>
      </c>
      <c r="M5" t="str">
        <f t="shared" ca="1" si="12"/>
        <v/>
      </c>
      <c r="T5">
        <f t="shared" ca="1" si="11"/>
        <v>2</v>
      </c>
    </row>
    <row r="6" spans="1:23">
      <c r="A6">
        <f t="shared" si="0"/>
        <v>28</v>
      </c>
      <c r="B6" t="str">
        <f t="shared" ca="1" si="1"/>
        <v/>
      </c>
      <c r="C6">
        <f t="shared" ca="1" si="2"/>
        <v>0</v>
      </c>
      <c r="D6">
        <f t="shared" ca="1" si="3"/>
        <v>0</v>
      </c>
      <c r="E6">
        <f t="shared" ca="1" si="4"/>
        <v>19</v>
      </c>
      <c r="F6">
        <f t="shared" ca="1" si="5"/>
        <v>0</v>
      </c>
      <c r="G6">
        <f t="shared" ca="1" si="6"/>
        <v>1</v>
      </c>
      <c r="H6">
        <f t="shared" ca="1" si="7"/>
        <v>0</v>
      </c>
      <c r="I6" t="str">
        <f t="shared" ca="1" si="8"/>
        <v/>
      </c>
      <c r="J6" t="str">
        <f t="shared" ca="1" si="9"/>
        <v/>
      </c>
      <c r="K6">
        <f t="shared" ca="1" si="10"/>
        <v>0</v>
      </c>
      <c r="L6">
        <f t="shared" ca="1" si="10"/>
        <v>0</v>
      </c>
      <c r="M6" t="str">
        <f t="shared" ca="1" si="12"/>
        <v/>
      </c>
      <c r="T6">
        <f t="shared" ca="1" si="11"/>
        <v>2</v>
      </c>
    </row>
    <row r="7" spans="1:23">
      <c r="A7">
        <f t="shared" si="0"/>
        <v>30</v>
      </c>
      <c r="B7" t="str">
        <f t="shared" ca="1" si="1"/>
        <v/>
      </c>
      <c r="C7">
        <f t="shared" ca="1" si="2"/>
        <v>0</v>
      </c>
      <c r="D7">
        <f t="shared" ca="1" si="3"/>
        <v>0</v>
      </c>
      <c r="E7">
        <f t="shared" ca="1" si="4"/>
        <v>19</v>
      </c>
      <c r="F7">
        <f t="shared" ca="1" si="5"/>
        <v>0</v>
      </c>
      <c r="G7">
        <f t="shared" ca="1" si="6"/>
        <v>1</v>
      </c>
      <c r="H7">
        <f t="shared" ca="1" si="7"/>
        <v>0</v>
      </c>
      <c r="I7" t="str">
        <f t="shared" ca="1" si="8"/>
        <v/>
      </c>
      <c r="J7" t="str">
        <f t="shared" ca="1" si="9"/>
        <v/>
      </c>
      <c r="K7">
        <f t="shared" ca="1" si="10"/>
        <v>0</v>
      </c>
      <c r="L7">
        <f t="shared" ca="1" si="10"/>
        <v>0</v>
      </c>
      <c r="M7" t="str">
        <f t="shared" ca="1" si="12"/>
        <v/>
      </c>
      <c r="T7">
        <f t="shared" ca="1" si="11"/>
        <v>2</v>
      </c>
    </row>
    <row r="8" spans="1:23">
      <c r="A8">
        <f t="shared" si="0"/>
        <v>32</v>
      </c>
      <c r="B8" t="str">
        <f t="shared" ca="1" si="1"/>
        <v/>
      </c>
      <c r="C8">
        <f t="shared" ca="1" si="2"/>
        <v>0</v>
      </c>
      <c r="D8">
        <f t="shared" ca="1" si="3"/>
        <v>0</v>
      </c>
      <c r="E8">
        <f t="shared" ca="1" si="4"/>
        <v>19</v>
      </c>
      <c r="F8">
        <f t="shared" ca="1" si="5"/>
        <v>0</v>
      </c>
      <c r="G8">
        <f t="shared" ca="1" si="6"/>
        <v>1</v>
      </c>
      <c r="H8">
        <f t="shared" ca="1" si="7"/>
        <v>0</v>
      </c>
      <c r="I8" t="str">
        <f t="shared" ca="1" si="8"/>
        <v/>
      </c>
      <c r="J8" t="str">
        <f t="shared" ca="1" si="9"/>
        <v/>
      </c>
      <c r="K8">
        <f t="shared" ca="1" si="10"/>
        <v>0</v>
      </c>
      <c r="L8">
        <f t="shared" ca="1" si="10"/>
        <v>0</v>
      </c>
      <c r="M8" t="str">
        <f t="shared" ca="1" si="12"/>
        <v/>
      </c>
      <c r="T8">
        <f t="shared" ca="1" si="11"/>
        <v>2</v>
      </c>
    </row>
    <row r="9" spans="1:23">
      <c r="A9">
        <f t="shared" si="0"/>
        <v>34</v>
      </c>
      <c r="B9" t="str">
        <f t="shared" ca="1" si="1"/>
        <v/>
      </c>
      <c r="C9">
        <f t="shared" ca="1" si="2"/>
        <v>0</v>
      </c>
      <c r="D9">
        <f t="shared" ca="1" si="3"/>
        <v>0</v>
      </c>
      <c r="E9">
        <f t="shared" ca="1" si="4"/>
        <v>19</v>
      </c>
      <c r="F9">
        <f t="shared" ca="1" si="5"/>
        <v>0</v>
      </c>
      <c r="G9">
        <f t="shared" ca="1" si="6"/>
        <v>1</v>
      </c>
      <c r="H9">
        <f t="shared" ca="1" si="7"/>
        <v>0</v>
      </c>
      <c r="I9" t="str">
        <f t="shared" ca="1" si="8"/>
        <v/>
      </c>
      <c r="J9" t="str">
        <f t="shared" ca="1" si="9"/>
        <v/>
      </c>
      <c r="K9">
        <f t="shared" ca="1" si="10"/>
        <v>0</v>
      </c>
      <c r="L9">
        <f t="shared" ca="1" si="10"/>
        <v>0</v>
      </c>
      <c r="M9" t="str">
        <f t="shared" ca="1" si="12"/>
        <v/>
      </c>
      <c r="T9">
        <f t="shared" ca="1" si="11"/>
        <v>2</v>
      </c>
    </row>
    <row r="10" spans="1:23">
      <c r="A10">
        <f t="shared" si="0"/>
        <v>36</v>
      </c>
      <c r="B10" t="str">
        <f t="shared" ca="1" si="1"/>
        <v/>
      </c>
      <c r="C10">
        <f t="shared" ca="1" si="2"/>
        <v>0</v>
      </c>
      <c r="D10">
        <f t="shared" ca="1" si="3"/>
        <v>0</v>
      </c>
      <c r="E10">
        <f t="shared" ca="1" si="4"/>
        <v>19</v>
      </c>
      <c r="F10">
        <f t="shared" ca="1" si="5"/>
        <v>0</v>
      </c>
      <c r="G10">
        <f t="shared" ca="1" si="6"/>
        <v>1</v>
      </c>
      <c r="H10">
        <f t="shared" ca="1" si="7"/>
        <v>0</v>
      </c>
      <c r="I10" t="str">
        <f t="shared" ca="1" si="8"/>
        <v/>
      </c>
      <c r="J10" t="str">
        <f t="shared" ca="1" si="9"/>
        <v/>
      </c>
      <c r="K10">
        <f t="shared" ca="1" si="10"/>
        <v>0</v>
      </c>
      <c r="L10">
        <f t="shared" ca="1" si="10"/>
        <v>0</v>
      </c>
      <c r="M10" t="str">
        <f t="shared" ca="1" si="12"/>
        <v/>
      </c>
      <c r="T10">
        <f t="shared" ca="1" si="11"/>
        <v>2</v>
      </c>
    </row>
    <row r="11" spans="1:23">
      <c r="A11">
        <f t="shared" si="0"/>
        <v>38</v>
      </c>
      <c r="B11" t="str">
        <f t="shared" ca="1" si="1"/>
        <v/>
      </c>
      <c r="C11">
        <f t="shared" ca="1" si="2"/>
        <v>0</v>
      </c>
      <c r="D11">
        <f t="shared" ca="1" si="3"/>
        <v>0</v>
      </c>
      <c r="E11">
        <f t="shared" ca="1" si="4"/>
        <v>19</v>
      </c>
      <c r="F11">
        <f t="shared" ca="1" si="5"/>
        <v>0</v>
      </c>
      <c r="G11">
        <f t="shared" ca="1" si="6"/>
        <v>1</v>
      </c>
      <c r="H11">
        <f t="shared" ca="1" si="7"/>
        <v>0</v>
      </c>
      <c r="I11" t="str">
        <f t="shared" ca="1" si="8"/>
        <v/>
      </c>
      <c r="J11" t="str">
        <f t="shared" ca="1" si="9"/>
        <v/>
      </c>
      <c r="K11">
        <f t="shared" ca="1" si="10"/>
        <v>0</v>
      </c>
      <c r="L11">
        <f t="shared" ca="1" si="10"/>
        <v>0</v>
      </c>
      <c r="M11" t="str">
        <f t="shared" ca="1" si="12"/>
        <v/>
      </c>
      <c r="T11">
        <f t="shared" ca="1" si="11"/>
        <v>2</v>
      </c>
    </row>
    <row r="12" spans="1:23">
      <c r="A12">
        <f t="shared" si="0"/>
        <v>40</v>
      </c>
      <c r="B12" t="str">
        <f t="shared" ca="1" si="1"/>
        <v/>
      </c>
      <c r="C12">
        <f t="shared" ca="1" si="2"/>
        <v>0</v>
      </c>
      <c r="D12">
        <f t="shared" ca="1" si="3"/>
        <v>0</v>
      </c>
      <c r="E12">
        <f t="shared" ca="1" si="4"/>
        <v>19</v>
      </c>
      <c r="F12">
        <f t="shared" ca="1" si="5"/>
        <v>0</v>
      </c>
      <c r="G12">
        <f t="shared" ca="1" si="6"/>
        <v>1</v>
      </c>
      <c r="H12">
        <f t="shared" ca="1" si="7"/>
        <v>0</v>
      </c>
      <c r="I12" t="str">
        <f t="shared" ca="1" si="8"/>
        <v/>
      </c>
      <c r="J12" t="str">
        <f t="shared" ca="1" si="9"/>
        <v/>
      </c>
      <c r="K12">
        <f t="shared" ca="1" si="10"/>
        <v>0</v>
      </c>
      <c r="L12">
        <f t="shared" ca="1" si="10"/>
        <v>0</v>
      </c>
      <c r="M12" t="str">
        <f t="shared" ca="1" si="12"/>
        <v/>
      </c>
      <c r="T12">
        <f t="shared" ca="1" si="11"/>
        <v>2</v>
      </c>
    </row>
    <row r="13" spans="1:23">
      <c r="A13">
        <f t="shared" si="0"/>
        <v>42</v>
      </c>
      <c r="B13" t="str">
        <f t="shared" ca="1" si="1"/>
        <v/>
      </c>
      <c r="C13">
        <f t="shared" ca="1" si="2"/>
        <v>0</v>
      </c>
      <c r="D13">
        <f t="shared" ca="1" si="3"/>
        <v>0</v>
      </c>
      <c r="E13">
        <f t="shared" ca="1" si="4"/>
        <v>19</v>
      </c>
      <c r="F13">
        <f t="shared" ca="1" si="5"/>
        <v>0</v>
      </c>
      <c r="G13">
        <f t="shared" ca="1" si="6"/>
        <v>1</v>
      </c>
      <c r="H13">
        <f t="shared" ca="1" si="7"/>
        <v>0</v>
      </c>
      <c r="I13" t="str">
        <f t="shared" ca="1" si="8"/>
        <v/>
      </c>
      <c r="J13" t="str">
        <f t="shared" ca="1" si="9"/>
        <v/>
      </c>
      <c r="K13">
        <f t="shared" ca="1" si="10"/>
        <v>0</v>
      </c>
      <c r="L13">
        <f t="shared" ca="1" si="10"/>
        <v>0</v>
      </c>
      <c r="M13" t="str">
        <f t="shared" ca="1" si="12"/>
        <v/>
      </c>
      <c r="T13">
        <f t="shared" ca="1" si="11"/>
        <v>2</v>
      </c>
    </row>
    <row r="14" spans="1:23">
      <c r="A14">
        <f t="shared" si="0"/>
        <v>44</v>
      </c>
      <c r="B14" t="str">
        <f t="shared" ca="1" si="1"/>
        <v/>
      </c>
      <c r="C14">
        <f t="shared" ca="1" si="2"/>
        <v>0</v>
      </c>
      <c r="D14">
        <f t="shared" ca="1" si="3"/>
        <v>0</v>
      </c>
      <c r="E14">
        <f t="shared" ca="1" si="4"/>
        <v>19</v>
      </c>
      <c r="F14">
        <f t="shared" ca="1" si="5"/>
        <v>0</v>
      </c>
      <c r="G14">
        <f t="shared" ca="1" si="6"/>
        <v>1</v>
      </c>
      <c r="H14">
        <f t="shared" ca="1" si="7"/>
        <v>0</v>
      </c>
      <c r="I14" t="str">
        <f t="shared" ca="1" si="8"/>
        <v/>
      </c>
      <c r="J14" t="str">
        <f t="shared" ca="1" si="9"/>
        <v/>
      </c>
      <c r="K14">
        <f t="shared" ca="1" si="10"/>
        <v>0</v>
      </c>
      <c r="L14">
        <f t="shared" ca="1" si="10"/>
        <v>0</v>
      </c>
      <c r="M14" t="str">
        <f t="shared" ca="1" si="12"/>
        <v/>
      </c>
      <c r="T14">
        <f t="shared" ca="1" si="11"/>
        <v>2</v>
      </c>
    </row>
    <row r="15" spans="1:23">
      <c r="A15">
        <f t="shared" si="0"/>
        <v>46</v>
      </c>
      <c r="B15" t="str">
        <f t="shared" ca="1" si="1"/>
        <v/>
      </c>
      <c r="C15">
        <f t="shared" ca="1" si="2"/>
        <v>0</v>
      </c>
      <c r="D15">
        <f t="shared" ca="1" si="3"/>
        <v>0</v>
      </c>
      <c r="E15">
        <f t="shared" ca="1" si="4"/>
        <v>19</v>
      </c>
      <c r="F15">
        <f t="shared" ca="1" si="5"/>
        <v>0</v>
      </c>
      <c r="G15">
        <f t="shared" ca="1" si="6"/>
        <v>1</v>
      </c>
      <c r="H15">
        <f t="shared" ca="1" si="7"/>
        <v>0</v>
      </c>
      <c r="I15" t="str">
        <f t="shared" ca="1" si="8"/>
        <v/>
      </c>
      <c r="J15" t="str">
        <f t="shared" ca="1" si="9"/>
        <v/>
      </c>
      <c r="K15">
        <f t="shared" ca="1" si="10"/>
        <v>0</v>
      </c>
      <c r="L15">
        <f t="shared" ca="1" si="10"/>
        <v>0</v>
      </c>
      <c r="M15" t="str">
        <f t="shared" ca="1" si="12"/>
        <v/>
      </c>
      <c r="T15">
        <f t="shared" ca="1" si="11"/>
        <v>2</v>
      </c>
    </row>
    <row r="16" spans="1:23">
      <c r="A16">
        <f t="shared" si="0"/>
        <v>48</v>
      </c>
      <c r="B16" t="str">
        <f t="shared" ca="1" si="1"/>
        <v/>
      </c>
      <c r="C16">
        <f t="shared" ca="1" si="2"/>
        <v>0</v>
      </c>
      <c r="D16">
        <f t="shared" ca="1" si="3"/>
        <v>0</v>
      </c>
      <c r="E16">
        <f t="shared" ca="1" si="4"/>
        <v>19</v>
      </c>
      <c r="F16">
        <f t="shared" ca="1" si="5"/>
        <v>0</v>
      </c>
      <c r="G16">
        <f t="shared" ca="1" si="6"/>
        <v>1</v>
      </c>
      <c r="H16">
        <f t="shared" ca="1" si="7"/>
        <v>0</v>
      </c>
      <c r="I16" t="str">
        <f t="shared" ca="1" si="8"/>
        <v/>
      </c>
      <c r="J16" t="str">
        <f t="shared" ca="1" si="9"/>
        <v/>
      </c>
      <c r="K16">
        <f t="shared" ca="1" si="10"/>
        <v>0</v>
      </c>
      <c r="L16">
        <f t="shared" ca="1" si="10"/>
        <v>0</v>
      </c>
      <c r="M16" t="str">
        <f t="shared" ca="1" si="12"/>
        <v/>
      </c>
      <c r="T16">
        <f t="shared" ca="1" si="11"/>
        <v>2</v>
      </c>
    </row>
    <row r="17" spans="1:20">
      <c r="A17">
        <f t="shared" si="0"/>
        <v>50</v>
      </c>
      <c r="B17" t="str">
        <f t="shared" ca="1" si="1"/>
        <v/>
      </c>
      <c r="C17">
        <f t="shared" ca="1" si="2"/>
        <v>0</v>
      </c>
      <c r="D17">
        <f t="shared" ca="1" si="3"/>
        <v>0</v>
      </c>
      <c r="E17">
        <f t="shared" ca="1" si="4"/>
        <v>19</v>
      </c>
      <c r="F17">
        <f t="shared" ca="1" si="5"/>
        <v>0</v>
      </c>
      <c r="G17">
        <f t="shared" ca="1" si="6"/>
        <v>1</v>
      </c>
      <c r="H17">
        <f t="shared" ca="1" si="7"/>
        <v>0</v>
      </c>
      <c r="I17" t="str">
        <f t="shared" ca="1" si="8"/>
        <v/>
      </c>
      <c r="J17" t="str">
        <f t="shared" ca="1" si="9"/>
        <v/>
      </c>
      <c r="K17">
        <f t="shared" ca="1" si="10"/>
        <v>0</v>
      </c>
      <c r="L17">
        <f t="shared" ca="1" si="10"/>
        <v>0</v>
      </c>
      <c r="M17" t="str">
        <f t="shared" ca="1" si="12"/>
        <v/>
      </c>
      <c r="T17">
        <f t="shared" ca="1" si="11"/>
        <v>2</v>
      </c>
    </row>
    <row r="18" spans="1:20">
      <c r="A18">
        <f t="shared" si="0"/>
        <v>52</v>
      </c>
      <c r="B18" t="str">
        <f t="shared" ca="1" si="1"/>
        <v/>
      </c>
      <c r="C18">
        <f t="shared" ca="1" si="2"/>
        <v>0</v>
      </c>
      <c r="D18">
        <f t="shared" ca="1" si="3"/>
        <v>0</v>
      </c>
      <c r="E18">
        <f t="shared" ca="1" si="4"/>
        <v>19</v>
      </c>
      <c r="F18">
        <f t="shared" ca="1" si="5"/>
        <v>0</v>
      </c>
      <c r="G18">
        <f t="shared" ca="1" si="6"/>
        <v>1</v>
      </c>
      <c r="H18">
        <f t="shared" ca="1" si="7"/>
        <v>0</v>
      </c>
      <c r="I18" t="str">
        <f t="shared" ca="1" si="8"/>
        <v/>
      </c>
      <c r="J18" t="str">
        <f t="shared" ca="1" si="9"/>
        <v/>
      </c>
      <c r="K18">
        <f t="shared" ca="1" si="10"/>
        <v>0</v>
      </c>
      <c r="L18">
        <f t="shared" ca="1" si="10"/>
        <v>0</v>
      </c>
      <c r="M18" t="str">
        <f t="shared" ca="1" si="12"/>
        <v/>
      </c>
      <c r="T18">
        <f t="shared" ca="1" si="11"/>
        <v>2</v>
      </c>
    </row>
    <row r="19" spans="1:20">
      <c r="A19">
        <f t="shared" si="0"/>
        <v>54</v>
      </c>
      <c r="B19" t="str">
        <f t="shared" ca="1" si="1"/>
        <v/>
      </c>
      <c r="C19">
        <f t="shared" ca="1" si="2"/>
        <v>0</v>
      </c>
      <c r="D19">
        <f t="shared" ca="1" si="3"/>
        <v>0</v>
      </c>
      <c r="E19">
        <f t="shared" ca="1" si="4"/>
        <v>19</v>
      </c>
      <c r="F19">
        <f t="shared" ca="1" si="5"/>
        <v>0</v>
      </c>
      <c r="G19">
        <f t="shared" ca="1" si="6"/>
        <v>1</v>
      </c>
      <c r="H19">
        <f t="shared" ca="1" si="7"/>
        <v>0</v>
      </c>
      <c r="I19" t="str">
        <f t="shared" ca="1" si="8"/>
        <v/>
      </c>
      <c r="J19" t="str">
        <f t="shared" ca="1" si="9"/>
        <v/>
      </c>
      <c r="K19">
        <f t="shared" ca="1" si="10"/>
        <v>0</v>
      </c>
      <c r="L19">
        <f t="shared" ca="1" si="10"/>
        <v>0</v>
      </c>
      <c r="M19" t="str">
        <f t="shared" ca="1" si="12"/>
        <v/>
      </c>
      <c r="T19">
        <f t="shared" ca="1" si="11"/>
        <v>2</v>
      </c>
    </row>
    <row r="20" spans="1:20">
      <c r="A20">
        <f t="shared" si="0"/>
        <v>56</v>
      </c>
      <c r="B20" t="str">
        <f t="shared" ca="1" si="1"/>
        <v/>
      </c>
      <c r="C20">
        <f t="shared" ca="1" si="2"/>
        <v>0</v>
      </c>
      <c r="D20">
        <f t="shared" ca="1" si="3"/>
        <v>0</v>
      </c>
      <c r="E20">
        <f t="shared" ca="1" si="4"/>
        <v>19</v>
      </c>
      <c r="F20">
        <f t="shared" ca="1" si="5"/>
        <v>0</v>
      </c>
      <c r="G20">
        <f t="shared" ca="1" si="6"/>
        <v>1</v>
      </c>
      <c r="H20">
        <f t="shared" ca="1" si="7"/>
        <v>0</v>
      </c>
      <c r="I20" t="str">
        <f t="shared" ca="1" si="8"/>
        <v/>
      </c>
      <c r="J20" t="str">
        <f t="shared" ca="1" si="9"/>
        <v/>
      </c>
      <c r="K20">
        <f t="shared" ca="1" si="10"/>
        <v>0</v>
      </c>
      <c r="L20">
        <f t="shared" ca="1" si="10"/>
        <v>0</v>
      </c>
      <c r="M20" t="str">
        <f t="shared" ca="1" si="12"/>
        <v/>
      </c>
      <c r="T20">
        <f t="shared" ca="1" si="11"/>
        <v>2</v>
      </c>
    </row>
    <row r="21" spans="1:20">
      <c r="A21">
        <f t="shared" si="0"/>
        <v>58</v>
      </c>
      <c r="B21" t="str">
        <f t="shared" ca="1" si="1"/>
        <v/>
      </c>
      <c r="C21">
        <f t="shared" ca="1" si="2"/>
        <v>0</v>
      </c>
      <c r="D21">
        <f t="shared" ca="1" si="3"/>
        <v>0</v>
      </c>
      <c r="E21">
        <f t="shared" ca="1" si="4"/>
        <v>19</v>
      </c>
      <c r="F21">
        <f t="shared" ca="1" si="5"/>
        <v>0</v>
      </c>
      <c r="G21">
        <f t="shared" ca="1" si="6"/>
        <v>1</v>
      </c>
      <c r="H21">
        <f t="shared" ca="1" si="7"/>
        <v>0</v>
      </c>
      <c r="I21" t="str">
        <f t="shared" ca="1" si="8"/>
        <v/>
      </c>
      <c r="J21" t="str">
        <f t="shared" ca="1" si="9"/>
        <v/>
      </c>
      <c r="K21">
        <f t="shared" ca="1" si="10"/>
        <v>0</v>
      </c>
      <c r="L21">
        <f t="shared" ca="1" si="10"/>
        <v>0</v>
      </c>
      <c r="M21" t="str">
        <f ca="1">IF(ISERROR(FIND("日本",INDIRECT(ADDRESS($A21,COLUMN(),1,1,"団体登録")))),IF(ISERROR(FIND("都",INDIRECT(ADDRESS($A21,COLUMN(),1,1,"団体登録")))),"",1),2)</f>
        <v/>
      </c>
      <c r="T21">
        <f t="shared" ca="1" si="11"/>
        <v>2</v>
      </c>
    </row>
    <row r="22" spans="1:20">
      <c r="A22">
        <f t="shared" si="0"/>
        <v>60</v>
      </c>
      <c r="B22" t="str">
        <f t="shared" ca="1" si="1"/>
        <v/>
      </c>
      <c r="C22">
        <f t="shared" ca="1" si="2"/>
        <v>0</v>
      </c>
      <c r="D22">
        <f t="shared" ca="1" si="3"/>
        <v>0</v>
      </c>
      <c r="E22">
        <f t="shared" ca="1" si="4"/>
        <v>19</v>
      </c>
      <c r="F22">
        <f t="shared" ca="1" si="5"/>
        <v>0</v>
      </c>
      <c r="G22">
        <f t="shared" ca="1" si="6"/>
        <v>1</v>
      </c>
      <c r="H22">
        <f t="shared" ca="1" si="7"/>
        <v>0</v>
      </c>
      <c r="I22" t="str">
        <f t="shared" ca="1" si="8"/>
        <v/>
      </c>
      <c r="J22" t="str">
        <f t="shared" ca="1" si="9"/>
        <v/>
      </c>
      <c r="K22">
        <f t="shared" ca="1" si="10"/>
        <v>0</v>
      </c>
      <c r="L22">
        <f t="shared" ca="1" si="10"/>
        <v>0</v>
      </c>
      <c r="M22" t="str">
        <f t="shared" ca="1" si="12"/>
        <v/>
      </c>
      <c r="T22">
        <f t="shared" ca="1" si="11"/>
        <v>2</v>
      </c>
    </row>
    <row r="23" spans="1:20">
      <c r="A23">
        <f t="shared" si="0"/>
        <v>62</v>
      </c>
      <c r="B23" t="str">
        <f t="shared" ca="1" si="1"/>
        <v/>
      </c>
      <c r="C23">
        <f t="shared" ca="1" si="2"/>
        <v>0</v>
      </c>
      <c r="D23">
        <f t="shared" ca="1" si="3"/>
        <v>0</v>
      </c>
      <c r="E23">
        <f t="shared" ca="1" si="4"/>
        <v>19</v>
      </c>
      <c r="F23">
        <f t="shared" ca="1" si="5"/>
        <v>0</v>
      </c>
      <c r="G23">
        <f t="shared" ca="1" si="6"/>
        <v>1</v>
      </c>
      <c r="H23">
        <f t="shared" ca="1" si="7"/>
        <v>0</v>
      </c>
      <c r="I23" t="str">
        <f t="shared" ca="1" si="8"/>
        <v/>
      </c>
      <c r="J23" t="str">
        <f t="shared" ca="1" si="9"/>
        <v/>
      </c>
      <c r="K23">
        <f t="shared" ca="1" si="10"/>
        <v>0</v>
      </c>
      <c r="L23">
        <f t="shared" ca="1" si="10"/>
        <v>0</v>
      </c>
      <c r="M23" t="str">
        <f t="shared" ca="1" si="12"/>
        <v/>
      </c>
      <c r="T23">
        <f t="shared" ca="1" si="11"/>
        <v>2</v>
      </c>
    </row>
    <row r="24" spans="1:20">
      <c r="A24">
        <f t="shared" si="0"/>
        <v>64</v>
      </c>
      <c r="B24" t="str">
        <f t="shared" ca="1" si="1"/>
        <v/>
      </c>
      <c r="C24">
        <f t="shared" ca="1" si="2"/>
        <v>0</v>
      </c>
      <c r="D24">
        <f t="shared" ca="1" si="3"/>
        <v>0</v>
      </c>
      <c r="E24">
        <f t="shared" ca="1" si="4"/>
        <v>19</v>
      </c>
      <c r="F24">
        <f t="shared" ca="1" si="5"/>
        <v>0</v>
      </c>
      <c r="G24">
        <f t="shared" ca="1" si="6"/>
        <v>1</v>
      </c>
      <c r="H24">
        <f t="shared" ca="1" si="7"/>
        <v>0</v>
      </c>
      <c r="I24" t="str">
        <f t="shared" ca="1" si="8"/>
        <v/>
      </c>
      <c r="J24" t="str">
        <f t="shared" ca="1" si="9"/>
        <v/>
      </c>
      <c r="K24">
        <f t="shared" ca="1" si="10"/>
        <v>0</v>
      </c>
      <c r="L24">
        <f t="shared" ca="1" si="10"/>
        <v>0</v>
      </c>
      <c r="M24" t="str">
        <f t="shared" ca="1" si="12"/>
        <v/>
      </c>
      <c r="T24">
        <f t="shared" ca="1" si="11"/>
        <v>2</v>
      </c>
    </row>
    <row r="25" spans="1:20">
      <c r="A25">
        <f t="shared" si="0"/>
        <v>66</v>
      </c>
      <c r="B25" t="str">
        <f t="shared" ca="1" si="1"/>
        <v/>
      </c>
      <c r="C25">
        <f t="shared" ca="1" si="2"/>
        <v>0</v>
      </c>
      <c r="D25">
        <f t="shared" ca="1" si="3"/>
        <v>0</v>
      </c>
      <c r="E25">
        <f t="shared" ca="1" si="4"/>
        <v>19</v>
      </c>
      <c r="F25">
        <f t="shared" ca="1" si="5"/>
        <v>0</v>
      </c>
      <c r="G25">
        <f t="shared" ca="1" si="6"/>
        <v>1</v>
      </c>
      <c r="H25">
        <f t="shared" ca="1" si="7"/>
        <v>0</v>
      </c>
      <c r="I25" t="str">
        <f t="shared" ca="1" si="8"/>
        <v/>
      </c>
      <c r="J25" t="str">
        <f t="shared" ca="1" si="9"/>
        <v/>
      </c>
      <c r="K25">
        <f t="shared" ca="1" si="10"/>
        <v>0</v>
      </c>
      <c r="L25">
        <f t="shared" ca="1" si="10"/>
        <v>0</v>
      </c>
      <c r="M25" t="str">
        <f t="shared" ca="1" si="12"/>
        <v/>
      </c>
      <c r="T25">
        <f t="shared" ca="1" si="11"/>
        <v>2</v>
      </c>
    </row>
    <row r="26" spans="1:20">
      <c r="A26">
        <f t="shared" si="0"/>
        <v>68</v>
      </c>
      <c r="B26" t="str">
        <f t="shared" ca="1" si="1"/>
        <v/>
      </c>
      <c r="C26">
        <f t="shared" ca="1" si="2"/>
        <v>0</v>
      </c>
      <c r="D26">
        <f t="shared" ca="1" si="3"/>
        <v>0</v>
      </c>
      <c r="E26">
        <f t="shared" ca="1" si="4"/>
        <v>19</v>
      </c>
      <c r="F26">
        <f t="shared" ca="1" si="5"/>
        <v>0</v>
      </c>
      <c r="G26">
        <f t="shared" ca="1" si="6"/>
        <v>1</v>
      </c>
      <c r="H26">
        <f t="shared" ca="1" si="7"/>
        <v>0</v>
      </c>
      <c r="I26" t="str">
        <f t="shared" ca="1" si="8"/>
        <v/>
      </c>
      <c r="J26" t="str">
        <f t="shared" ca="1" si="9"/>
        <v/>
      </c>
      <c r="K26">
        <f t="shared" ca="1" si="10"/>
        <v>0</v>
      </c>
      <c r="L26">
        <f t="shared" ca="1" si="10"/>
        <v>0</v>
      </c>
      <c r="M26" t="str">
        <f t="shared" ca="1" si="12"/>
        <v/>
      </c>
      <c r="T26">
        <f t="shared" ca="1" si="11"/>
        <v>2</v>
      </c>
    </row>
    <row r="27" spans="1:20">
      <c r="A27">
        <f t="shared" si="0"/>
        <v>70</v>
      </c>
      <c r="B27" t="str">
        <f t="shared" ca="1" si="1"/>
        <v/>
      </c>
      <c r="C27">
        <f t="shared" ca="1" si="2"/>
        <v>0</v>
      </c>
      <c r="D27">
        <f t="shared" ca="1" si="3"/>
        <v>0</v>
      </c>
      <c r="E27">
        <f t="shared" ca="1" si="4"/>
        <v>19</v>
      </c>
      <c r="F27">
        <f t="shared" ca="1" si="5"/>
        <v>0</v>
      </c>
      <c r="G27">
        <f t="shared" ca="1" si="6"/>
        <v>1</v>
      </c>
      <c r="H27">
        <f t="shared" ca="1" si="7"/>
        <v>0</v>
      </c>
      <c r="I27" t="str">
        <f t="shared" ca="1" si="8"/>
        <v/>
      </c>
      <c r="J27" t="str">
        <f t="shared" ca="1" si="9"/>
        <v/>
      </c>
      <c r="K27">
        <f t="shared" ca="1" si="10"/>
        <v>0</v>
      </c>
      <c r="L27">
        <f t="shared" ca="1" si="10"/>
        <v>0</v>
      </c>
      <c r="M27" t="str">
        <f t="shared" ca="1" si="12"/>
        <v/>
      </c>
      <c r="T27">
        <f t="shared" ca="1" si="11"/>
        <v>2</v>
      </c>
    </row>
    <row r="28" spans="1:20">
      <c r="A28">
        <f t="shared" si="0"/>
        <v>72</v>
      </c>
      <c r="B28" t="str">
        <f t="shared" ca="1" si="1"/>
        <v/>
      </c>
      <c r="C28">
        <f t="shared" ca="1" si="2"/>
        <v>0</v>
      </c>
      <c r="D28">
        <f t="shared" ca="1" si="3"/>
        <v>0</v>
      </c>
      <c r="E28">
        <f t="shared" ca="1" si="4"/>
        <v>19</v>
      </c>
      <c r="F28">
        <f t="shared" ca="1" si="5"/>
        <v>0</v>
      </c>
      <c r="G28">
        <f t="shared" ca="1" si="6"/>
        <v>1</v>
      </c>
      <c r="H28">
        <f t="shared" ca="1" si="7"/>
        <v>0</v>
      </c>
      <c r="I28" t="str">
        <f t="shared" ca="1" si="8"/>
        <v/>
      </c>
      <c r="J28" t="str">
        <f t="shared" ca="1" si="9"/>
        <v/>
      </c>
      <c r="K28">
        <f t="shared" ca="1" si="10"/>
        <v>0</v>
      </c>
      <c r="L28">
        <f t="shared" ca="1" si="10"/>
        <v>0</v>
      </c>
      <c r="M28" t="str">
        <f t="shared" ca="1" si="12"/>
        <v/>
      </c>
      <c r="T28">
        <f t="shared" ca="1" si="11"/>
        <v>2</v>
      </c>
    </row>
    <row r="29" spans="1:20">
      <c r="A29">
        <f t="shared" si="0"/>
        <v>74</v>
      </c>
      <c r="B29" t="str">
        <f t="shared" ca="1" si="1"/>
        <v/>
      </c>
      <c r="C29">
        <f t="shared" ca="1" si="2"/>
        <v>0</v>
      </c>
      <c r="D29">
        <f t="shared" ca="1" si="3"/>
        <v>0</v>
      </c>
      <c r="E29">
        <f t="shared" ca="1" si="4"/>
        <v>19</v>
      </c>
      <c r="F29">
        <f t="shared" ca="1" si="5"/>
        <v>0</v>
      </c>
      <c r="G29">
        <f t="shared" ca="1" si="6"/>
        <v>1</v>
      </c>
      <c r="H29">
        <f t="shared" ca="1" si="7"/>
        <v>0</v>
      </c>
      <c r="I29" t="str">
        <f t="shared" ca="1" si="8"/>
        <v/>
      </c>
      <c r="J29" t="str">
        <f t="shared" ca="1" si="9"/>
        <v/>
      </c>
      <c r="K29">
        <f t="shared" ca="1" si="10"/>
        <v>0</v>
      </c>
      <c r="L29">
        <f t="shared" ca="1" si="10"/>
        <v>0</v>
      </c>
      <c r="M29" t="str">
        <f t="shared" ca="1" si="12"/>
        <v/>
      </c>
      <c r="T29">
        <f t="shared" ca="1" si="11"/>
        <v>2</v>
      </c>
    </row>
    <row r="30" spans="1:20">
      <c r="A30">
        <f t="shared" si="0"/>
        <v>76</v>
      </c>
      <c r="B30" t="str">
        <f t="shared" ca="1" si="1"/>
        <v/>
      </c>
      <c r="C30">
        <f t="shared" ca="1" si="2"/>
        <v>0</v>
      </c>
      <c r="D30">
        <f t="shared" ca="1" si="3"/>
        <v>0</v>
      </c>
      <c r="E30">
        <f t="shared" ca="1" si="4"/>
        <v>19</v>
      </c>
      <c r="F30">
        <f t="shared" ca="1" si="5"/>
        <v>0</v>
      </c>
      <c r="G30">
        <f t="shared" ca="1" si="6"/>
        <v>1</v>
      </c>
      <c r="H30">
        <f t="shared" ca="1" si="7"/>
        <v>0</v>
      </c>
      <c r="I30" t="str">
        <f t="shared" ca="1" si="8"/>
        <v/>
      </c>
      <c r="J30" t="str">
        <f t="shared" ca="1" si="9"/>
        <v/>
      </c>
      <c r="K30">
        <f t="shared" ca="1" si="10"/>
        <v>0</v>
      </c>
      <c r="L30">
        <f t="shared" ca="1" si="10"/>
        <v>0</v>
      </c>
      <c r="M30" t="str">
        <f t="shared" ca="1" si="12"/>
        <v/>
      </c>
      <c r="T30">
        <f t="shared" ca="1" si="11"/>
        <v>2</v>
      </c>
    </row>
    <row r="31" spans="1:20">
      <c r="A31">
        <f t="shared" si="0"/>
        <v>78</v>
      </c>
      <c r="B31" t="str">
        <f t="shared" ca="1" si="1"/>
        <v/>
      </c>
      <c r="C31">
        <f t="shared" ca="1" si="2"/>
        <v>0</v>
      </c>
      <c r="D31">
        <f t="shared" ca="1" si="3"/>
        <v>0</v>
      </c>
      <c r="E31">
        <f t="shared" ca="1" si="4"/>
        <v>19</v>
      </c>
      <c r="F31">
        <f t="shared" ca="1" si="5"/>
        <v>0</v>
      </c>
      <c r="G31">
        <f t="shared" ca="1" si="6"/>
        <v>1</v>
      </c>
      <c r="H31">
        <f t="shared" ca="1" si="7"/>
        <v>0</v>
      </c>
      <c r="I31" t="str">
        <f t="shared" ca="1" si="8"/>
        <v/>
      </c>
      <c r="J31" t="str">
        <f t="shared" ca="1" si="9"/>
        <v/>
      </c>
      <c r="K31">
        <f t="shared" ca="1" si="10"/>
        <v>0</v>
      </c>
      <c r="L31">
        <f t="shared" ca="1" si="10"/>
        <v>0</v>
      </c>
      <c r="M31" t="str">
        <f t="shared" ca="1" si="12"/>
        <v/>
      </c>
      <c r="T31">
        <f t="shared" ca="1" si="11"/>
        <v>2</v>
      </c>
    </row>
    <row r="32" spans="1:20">
      <c r="A32">
        <f t="shared" si="0"/>
        <v>80</v>
      </c>
      <c r="B32" t="str">
        <f t="shared" ca="1" si="1"/>
        <v/>
      </c>
      <c r="C32">
        <f t="shared" ca="1" si="2"/>
        <v>0</v>
      </c>
      <c r="D32">
        <f t="shared" ca="1" si="3"/>
        <v>0</v>
      </c>
      <c r="E32">
        <f t="shared" ca="1" si="4"/>
        <v>19</v>
      </c>
      <c r="F32">
        <f t="shared" ca="1" si="5"/>
        <v>0</v>
      </c>
      <c r="G32">
        <f t="shared" ca="1" si="6"/>
        <v>1</v>
      </c>
      <c r="H32">
        <f t="shared" ca="1" si="7"/>
        <v>0</v>
      </c>
      <c r="I32" t="str">
        <f t="shared" ca="1" si="8"/>
        <v/>
      </c>
      <c r="J32" t="str">
        <f t="shared" ca="1" si="9"/>
        <v/>
      </c>
      <c r="K32">
        <f t="shared" ca="1" si="10"/>
        <v>0</v>
      </c>
      <c r="L32">
        <f t="shared" ca="1" si="10"/>
        <v>0</v>
      </c>
      <c r="M32" t="str">
        <f t="shared" ca="1" si="12"/>
        <v/>
      </c>
      <c r="T32">
        <f t="shared" ca="1" si="11"/>
        <v>2</v>
      </c>
    </row>
    <row r="33" spans="1:20">
      <c r="A33">
        <f t="shared" si="0"/>
        <v>82</v>
      </c>
      <c r="B33" t="str">
        <f t="shared" ca="1" si="1"/>
        <v/>
      </c>
      <c r="C33">
        <f t="shared" ca="1" si="2"/>
        <v>0</v>
      </c>
      <c r="D33">
        <f t="shared" ca="1" si="3"/>
        <v>0</v>
      </c>
      <c r="E33">
        <f t="shared" ca="1" si="4"/>
        <v>19</v>
      </c>
      <c r="F33">
        <f t="shared" ca="1" si="5"/>
        <v>0</v>
      </c>
      <c r="G33">
        <f t="shared" ca="1" si="6"/>
        <v>1</v>
      </c>
      <c r="H33">
        <f t="shared" ca="1" si="7"/>
        <v>0</v>
      </c>
      <c r="I33" t="str">
        <f t="shared" ca="1" si="8"/>
        <v/>
      </c>
      <c r="J33" t="str">
        <f t="shared" ca="1" si="9"/>
        <v/>
      </c>
      <c r="K33">
        <f t="shared" ca="1" si="10"/>
        <v>0</v>
      </c>
      <c r="L33">
        <f t="shared" ca="1" si="10"/>
        <v>0</v>
      </c>
      <c r="M33" t="str">
        <f t="shared" ca="1" si="12"/>
        <v/>
      </c>
      <c r="T33">
        <f t="shared" ca="1" si="11"/>
        <v>2</v>
      </c>
    </row>
    <row r="34" spans="1:20">
      <c r="A34">
        <f t="shared" si="0"/>
        <v>84</v>
      </c>
      <c r="B34" t="str">
        <f t="shared" ca="1" si="1"/>
        <v/>
      </c>
      <c r="C34">
        <f t="shared" ca="1" si="2"/>
        <v>0</v>
      </c>
      <c r="D34">
        <f t="shared" ca="1" si="3"/>
        <v>0</v>
      </c>
      <c r="E34">
        <f t="shared" ca="1" si="4"/>
        <v>19</v>
      </c>
      <c r="F34">
        <f t="shared" ca="1" si="5"/>
        <v>0</v>
      </c>
      <c r="G34">
        <f t="shared" ca="1" si="6"/>
        <v>1</v>
      </c>
      <c r="H34">
        <f t="shared" ca="1" si="7"/>
        <v>0</v>
      </c>
      <c r="I34" t="str">
        <f t="shared" ca="1" si="8"/>
        <v/>
      </c>
      <c r="J34" t="str">
        <f t="shared" ca="1" si="9"/>
        <v/>
      </c>
      <c r="K34">
        <f t="shared" ca="1" si="10"/>
        <v>0</v>
      </c>
      <c r="L34">
        <f t="shared" ca="1" si="10"/>
        <v>0</v>
      </c>
      <c r="M34" t="str">
        <f t="shared" ca="1" si="12"/>
        <v/>
      </c>
      <c r="T34">
        <f t="shared" ca="1" si="11"/>
        <v>2</v>
      </c>
    </row>
    <row r="35" spans="1:20">
      <c r="A35">
        <f t="shared" si="0"/>
        <v>86</v>
      </c>
      <c r="B35" t="str">
        <f t="shared" ca="1" si="1"/>
        <v/>
      </c>
      <c r="C35">
        <f t="shared" ca="1" si="2"/>
        <v>0</v>
      </c>
      <c r="D35">
        <f t="shared" ca="1" si="3"/>
        <v>0</v>
      </c>
      <c r="E35">
        <f t="shared" ca="1" si="4"/>
        <v>19</v>
      </c>
      <c r="F35">
        <f t="shared" ca="1" si="5"/>
        <v>0</v>
      </c>
      <c r="G35">
        <f t="shared" ca="1" si="6"/>
        <v>1</v>
      </c>
      <c r="H35">
        <f t="shared" ca="1" si="7"/>
        <v>0</v>
      </c>
      <c r="I35" t="str">
        <f t="shared" ca="1" si="8"/>
        <v/>
      </c>
      <c r="J35" t="str">
        <f t="shared" ca="1" si="9"/>
        <v/>
      </c>
      <c r="K35">
        <f t="shared" ca="1" si="10"/>
        <v>0</v>
      </c>
      <c r="L35">
        <f t="shared" ca="1" si="10"/>
        <v>0</v>
      </c>
      <c r="M35" t="str">
        <f t="shared" ca="1" si="12"/>
        <v/>
      </c>
      <c r="T35">
        <f t="shared" ca="1" si="11"/>
        <v>2</v>
      </c>
    </row>
    <row r="36" spans="1:20">
      <c r="A36">
        <f t="shared" si="0"/>
        <v>88</v>
      </c>
      <c r="B36" t="str">
        <f t="shared" ca="1" si="1"/>
        <v/>
      </c>
      <c r="C36">
        <f t="shared" ca="1" si="2"/>
        <v>0</v>
      </c>
      <c r="D36">
        <f t="shared" ca="1" si="3"/>
        <v>0</v>
      </c>
      <c r="E36">
        <f t="shared" ca="1" si="4"/>
        <v>19</v>
      </c>
      <c r="F36">
        <f t="shared" ca="1" si="5"/>
        <v>0</v>
      </c>
      <c r="G36">
        <f t="shared" ca="1" si="6"/>
        <v>1</v>
      </c>
      <c r="H36">
        <f t="shared" ca="1" si="7"/>
        <v>0</v>
      </c>
      <c r="I36" t="str">
        <f t="shared" ca="1" si="8"/>
        <v/>
      </c>
      <c r="J36" t="str">
        <f t="shared" ca="1" si="9"/>
        <v/>
      </c>
      <c r="K36">
        <f t="shared" ca="1" si="10"/>
        <v>0</v>
      </c>
      <c r="L36">
        <f t="shared" ca="1" si="10"/>
        <v>0</v>
      </c>
      <c r="M36" t="str">
        <f t="shared" ca="1" si="12"/>
        <v/>
      </c>
      <c r="T36">
        <f t="shared" ca="1" si="11"/>
        <v>2</v>
      </c>
    </row>
    <row r="37" spans="1:20">
      <c r="A37">
        <f t="shared" si="0"/>
        <v>90</v>
      </c>
      <c r="B37" t="str">
        <f t="shared" ca="1" si="1"/>
        <v/>
      </c>
      <c r="C37">
        <f t="shared" ca="1" si="2"/>
        <v>0</v>
      </c>
      <c r="D37">
        <f t="shared" ca="1" si="3"/>
        <v>0</v>
      </c>
      <c r="E37">
        <f t="shared" ca="1" si="4"/>
        <v>19</v>
      </c>
      <c r="F37">
        <f t="shared" ca="1" si="5"/>
        <v>0</v>
      </c>
      <c r="G37">
        <f t="shared" ca="1" si="6"/>
        <v>1</v>
      </c>
      <c r="H37">
        <f t="shared" ca="1" si="7"/>
        <v>0</v>
      </c>
      <c r="I37" t="str">
        <f t="shared" ca="1" si="8"/>
        <v/>
      </c>
      <c r="J37" t="str">
        <f t="shared" ca="1" si="9"/>
        <v/>
      </c>
      <c r="K37">
        <f t="shared" ca="1" si="10"/>
        <v>0</v>
      </c>
      <c r="L37">
        <f t="shared" ca="1" si="10"/>
        <v>0</v>
      </c>
      <c r="M37" t="str">
        <f t="shared" ca="1" si="12"/>
        <v/>
      </c>
      <c r="T37">
        <f t="shared" ca="1" si="11"/>
        <v>2</v>
      </c>
    </row>
    <row r="38" spans="1:20">
      <c r="A38">
        <f t="shared" si="0"/>
        <v>92</v>
      </c>
      <c r="B38" t="str">
        <f t="shared" ca="1" si="1"/>
        <v/>
      </c>
      <c r="C38">
        <f t="shared" ca="1" si="2"/>
        <v>0</v>
      </c>
      <c r="D38">
        <f t="shared" ca="1" si="3"/>
        <v>0</v>
      </c>
      <c r="E38">
        <f t="shared" ca="1" si="4"/>
        <v>19</v>
      </c>
      <c r="F38">
        <f t="shared" ca="1" si="5"/>
        <v>0</v>
      </c>
      <c r="G38">
        <f t="shared" ca="1" si="6"/>
        <v>1</v>
      </c>
      <c r="H38">
        <f t="shared" ca="1" si="7"/>
        <v>0</v>
      </c>
      <c r="I38" t="str">
        <f t="shared" ca="1" si="8"/>
        <v/>
      </c>
      <c r="J38" t="str">
        <f t="shared" ca="1" si="9"/>
        <v/>
      </c>
      <c r="K38">
        <f t="shared" ca="1" si="10"/>
        <v>0</v>
      </c>
      <c r="L38">
        <f t="shared" ca="1" si="10"/>
        <v>0</v>
      </c>
      <c r="M38" t="str">
        <f t="shared" ca="1" si="12"/>
        <v/>
      </c>
      <c r="T38">
        <f t="shared" ca="1" si="11"/>
        <v>2</v>
      </c>
    </row>
  </sheetData>
  <phoneticPr fontId="5"/>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32"/>
  <sheetViews>
    <sheetView workbookViewId="0">
      <selection activeCell="B3" sqref="B3:E3"/>
    </sheetView>
  </sheetViews>
  <sheetFormatPr defaultRowHeight="13.5"/>
  <cols>
    <col min="1" max="1" width="3.5" bestFit="1" customWidth="1"/>
    <col min="2" max="2" width="4.125" bestFit="1" customWidth="1"/>
    <col min="3" max="4" width="13" bestFit="1" customWidth="1"/>
    <col min="5" max="8" width="3.5" customWidth="1"/>
    <col min="9" max="9" width="27.375" bestFit="1" customWidth="1"/>
    <col min="10" max="10" width="1.75" customWidth="1"/>
    <col min="11" max="11" width="15" bestFit="1" customWidth="1"/>
    <col min="12" max="12" width="2.5" bestFit="1" customWidth="1"/>
    <col min="13" max="13" width="5.5" bestFit="1" customWidth="1"/>
    <col min="15" max="20" width="2.5" customWidth="1"/>
  </cols>
  <sheetData>
    <row r="1" spans="1:24">
      <c r="B1" t="s">
        <v>77</v>
      </c>
      <c r="C1" t="s">
        <v>78</v>
      </c>
      <c r="D1" t="s">
        <v>91</v>
      </c>
      <c r="E1" t="s">
        <v>80</v>
      </c>
      <c r="F1" t="s">
        <v>81</v>
      </c>
      <c r="G1" t="s">
        <v>82</v>
      </c>
      <c r="H1" t="s">
        <v>83</v>
      </c>
      <c r="I1" t="s">
        <v>84</v>
      </c>
      <c r="K1" t="s">
        <v>85</v>
      </c>
      <c r="N1" t="s">
        <v>86</v>
      </c>
      <c r="O1" t="s">
        <v>87</v>
      </c>
      <c r="P1" t="s">
        <v>88</v>
      </c>
      <c r="Q1" t="s">
        <v>89</v>
      </c>
      <c r="R1" t="s">
        <v>90</v>
      </c>
      <c r="S1" t="s">
        <v>78</v>
      </c>
      <c r="T1" t="s">
        <v>79</v>
      </c>
      <c r="U1" t="s">
        <v>92</v>
      </c>
      <c r="V1" t="s">
        <v>93</v>
      </c>
      <c r="W1" t="s">
        <v>94</v>
      </c>
      <c r="X1" t="s">
        <v>95</v>
      </c>
    </row>
    <row r="2" spans="1:24">
      <c r="A2">
        <f>ROW()*2+9</f>
        <v>13</v>
      </c>
      <c r="B2">
        <f t="shared" ref="B2:B32" ca="1" si="0">INDIRECT(ADDRESS($A2,COLUMN()-1,1,1,"追加登録"))</f>
        <v>0</v>
      </c>
      <c r="C2">
        <f t="shared" ref="C2:C32" ca="1" si="1">INDIRECT(ADDRESS($A2+1,COLUMN()-1,1,1,"追加登録"))</f>
        <v>0</v>
      </c>
      <c r="D2">
        <f t="shared" ref="D2:D32" ca="1" si="2">INDIRECT(ADDRESS($A2,2,1,1,"追加登録"))</f>
        <v>0</v>
      </c>
      <c r="E2">
        <f ca="1">FLOOR(YEAR(INDIRECT(ADDRESS(A2,COLUMN(),1,1,"追加登録")))/100,1)</f>
        <v>19</v>
      </c>
      <c r="F2">
        <f t="shared" ref="F2:F32" ca="1" si="3">MOD(YEAR(INDIRECT(ADDRESS($A2,COLUMN()-1,1,1,"追加登録"))),100)</f>
        <v>0</v>
      </c>
      <c r="G2">
        <f t="shared" ref="G2:G32" ca="1" si="4">MONTH(INDIRECT(ADDRESS($A2,COLUMN()-2,1,1,"追加登録")))</f>
        <v>1</v>
      </c>
      <c r="H2">
        <f t="shared" ref="H2:H32" ca="1" si="5">DAY(INDIRECT(ADDRESS($A2,COLUMN()-3,1,1,"追加登録")))</f>
        <v>0</v>
      </c>
      <c r="I2" t="str">
        <f ca="1">SUBSTITUTE(SUBSTITUTE(SUBSTITUTE(INDIRECT(ADDRESS($A2,COLUMN()-3,1,1,"追加登録")),"–","-"),"−","-"),"ー","-")</f>
        <v/>
      </c>
      <c r="K2" t="str">
        <f ca="1">SUBSTITUTE(SUBSTITUTE(SUBSTITUTE(INDIRECT(ADDRESS($A2,COLUMN(),1,1,"追加登録")),"–","-"),"−","-"),"ー","-")</f>
        <v/>
      </c>
      <c r="L2">
        <f t="shared" ref="L2:M17" ca="1" si="6">INDIRECT(ADDRESS($A2,COLUMN(),1,1,"追加登録"))</f>
        <v>0</v>
      </c>
      <c r="M2">
        <f t="shared" ca="1" si="6"/>
        <v>0</v>
      </c>
      <c r="N2" t="str">
        <f ca="1">IF(ISERROR(FIND("日本",INDIRECT(ADDRESS($A2,COLUMN(),1,1,"追加登録")))),IF(ISERROR(FIND("都",INDIRECT(ADDRESS($A2,COLUMN(),1,1,"追加登録")))),"",1),2)</f>
        <v/>
      </c>
      <c r="U2">
        <f t="shared" ref="U2:U32" ca="1" si="7">IF(INDIRECT(ADDRESS($A2,4,1,1,"追加登録"))="男",1,2)</f>
        <v>2</v>
      </c>
    </row>
    <row r="3" spans="1:24">
      <c r="A3">
        <f t="shared" ref="A3:A32" si="8">ROW()*2+9</f>
        <v>15</v>
      </c>
      <c r="B3">
        <f t="shared" ca="1" si="0"/>
        <v>0</v>
      </c>
      <c r="C3">
        <f t="shared" ca="1" si="1"/>
        <v>0</v>
      </c>
      <c r="D3">
        <f t="shared" ca="1" si="2"/>
        <v>0</v>
      </c>
      <c r="E3">
        <f t="shared" ref="E3:E32" ca="1" si="9">FLOOR(YEAR(INDIRECT(ADDRESS(A3,COLUMN(),1,1,"追加登録")))/100,1)</f>
        <v>19</v>
      </c>
      <c r="F3">
        <f t="shared" ca="1" si="3"/>
        <v>0</v>
      </c>
      <c r="G3">
        <f t="shared" ca="1" si="4"/>
        <v>1</v>
      </c>
      <c r="H3">
        <f t="shared" ca="1" si="5"/>
        <v>0</v>
      </c>
      <c r="I3" t="str">
        <f t="shared" ref="I3:I32" ca="1" si="10">SUBSTITUTE(SUBSTITUTE(SUBSTITUTE(INDIRECT(ADDRESS($A3,COLUMN()-3,1,1,"追加登録")),"–","-"),"−","-"),"ー","-")</f>
        <v/>
      </c>
      <c r="K3" t="str">
        <f t="shared" ref="K3:K32" ca="1" si="11">SUBSTITUTE(SUBSTITUTE(SUBSTITUTE(INDIRECT(ADDRESS($A3,COLUMN(),1,1,"追加登録")),"–","-"),"−","-"),"ー","-")</f>
        <v/>
      </c>
      <c r="L3">
        <f t="shared" ca="1" si="6"/>
        <v>0</v>
      </c>
      <c r="M3">
        <f t="shared" ca="1" si="6"/>
        <v>0</v>
      </c>
      <c r="N3" t="str">
        <f t="shared" ref="N3:N32" ca="1" si="12">IF(ISERROR(FIND("日本",INDIRECT(ADDRESS($A3,COLUMN(),1,1,"追加登録")))),IF(ISERROR(FIND("都",INDIRECT(ADDRESS($A3,COLUMN(),1,1,"追加登録")))),"",1),2)</f>
        <v/>
      </c>
      <c r="U3">
        <f t="shared" ca="1" si="7"/>
        <v>2</v>
      </c>
    </row>
    <row r="4" spans="1:24">
      <c r="A4">
        <f t="shared" si="8"/>
        <v>17</v>
      </c>
      <c r="B4">
        <f t="shared" ca="1" si="0"/>
        <v>0</v>
      </c>
      <c r="C4">
        <f t="shared" ca="1" si="1"/>
        <v>0</v>
      </c>
      <c r="D4">
        <f t="shared" ca="1" si="2"/>
        <v>0</v>
      </c>
      <c r="E4">
        <f t="shared" ca="1" si="9"/>
        <v>19</v>
      </c>
      <c r="F4">
        <f t="shared" ca="1" si="3"/>
        <v>0</v>
      </c>
      <c r="G4">
        <f t="shared" ca="1" si="4"/>
        <v>1</v>
      </c>
      <c r="H4">
        <f t="shared" ca="1" si="5"/>
        <v>0</v>
      </c>
      <c r="I4" t="str">
        <f t="shared" ca="1" si="10"/>
        <v/>
      </c>
      <c r="K4" t="str">
        <f t="shared" ca="1" si="11"/>
        <v/>
      </c>
      <c r="L4">
        <f t="shared" ca="1" si="6"/>
        <v>0</v>
      </c>
      <c r="M4">
        <f t="shared" ca="1" si="6"/>
        <v>0</v>
      </c>
      <c r="N4" t="str">
        <f t="shared" ca="1" si="12"/>
        <v/>
      </c>
      <c r="U4">
        <f t="shared" ca="1" si="7"/>
        <v>2</v>
      </c>
    </row>
    <row r="5" spans="1:24">
      <c r="A5">
        <f t="shared" si="8"/>
        <v>19</v>
      </c>
      <c r="B5">
        <f t="shared" ca="1" si="0"/>
        <v>0</v>
      </c>
      <c r="C5">
        <f t="shared" ca="1" si="1"/>
        <v>0</v>
      </c>
      <c r="D5">
        <f t="shared" ca="1" si="2"/>
        <v>0</v>
      </c>
      <c r="E5">
        <f t="shared" ca="1" si="9"/>
        <v>19</v>
      </c>
      <c r="F5">
        <f t="shared" ca="1" si="3"/>
        <v>0</v>
      </c>
      <c r="G5">
        <f t="shared" ca="1" si="4"/>
        <v>1</v>
      </c>
      <c r="H5">
        <f t="shared" ca="1" si="5"/>
        <v>0</v>
      </c>
      <c r="I5" t="str">
        <f t="shared" ca="1" si="10"/>
        <v/>
      </c>
      <c r="K5" t="str">
        <f t="shared" ca="1" si="11"/>
        <v/>
      </c>
      <c r="L5">
        <f t="shared" ca="1" si="6"/>
        <v>0</v>
      </c>
      <c r="M5">
        <f t="shared" ca="1" si="6"/>
        <v>0</v>
      </c>
      <c r="N5" t="str">
        <f t="shared" ca="1" si="12"/>
        <v/>
      </c>
      <c r="U5">
        <f t="shared" ca="1" si="7"/>
        <v>2</v>
      </c>
    </row>
    <row r="6" spans="1:24">
      <c r="A6">
        <f t="shared" si="8"/>
        <v>21</v>
      </c>
      <c r="B6">
        <f t="shared" ca="1" si="0"/>
        <v>0</v>
      </c>
      <c r="C6">
        <f t="shared" ca="1" si="1"/>
        <v>0</v>
      </c>
      <c r="D6">
        <f t="shared" ca="1" si="2"/>
        <v>0</v>
      </c>
      <c r="E6">
        <f t="shared" ca="1" si="9"/>
        <v>19</v>
      </c>
      <c r="F6">
        <f t="shared" ca="1" si="3"/>
        <v>0</v>
      </c>
      <c r="G6">
        <f t="shared" ca="1" si="4"/>
        <v>1</v>
      </c>
      <c r="H6">
        <f t="shared" ca="1" si="5"/>
        <v>0</v>
      </c>
      <c r="I6" t="str">
        <f t="shared" ca="1" si="10"/>
        <v/>
      </c>
      <c r="K6" t="str">
        <f t="shared" ca="1" si="11"/>
        <v/>
      </c>
      <c r="L6">
        <f t="shared" ca="1" si="6"/>
        <v>0</v>
      </c>
      <c r="M6">
        <f t="shared" ca="1" si="6"/>
        <v>0</v>
      </c>
      <c r="N6" t="str">
        <f t="shared" ca="1" si="12"/>
        <v/>
      </c>
      <c r="U6">
        <f t="shared" ca="1" si="7"/>
        <v>2</v>
      </c>
    </row>
    <row r="7" spans="1:24">
      <c r="A7">
        <f t="shared" si="8"/>
        <v>23</v>
      </c>
      <c r="B7">
        <f t="shared" ca="1" si="0"/>
        <v>0</v>
      </c>
      <c r="C7">
        <f t="shared" ca="1" si="1"/>
        <v>0</v>
      </c>
      <c r="D7">
        <f t="shared" ca="1" si="2"/>
        <v>0</v>
      </c>
      <c r="E7">
        <f t="shared" ca="1" si="9"/>
        <v>19</v>
      </c>
      <c r="F7">
        <f t="shared" ca="1" si="3"/>
        <v>0</v>
      </c>
      <c r="G7">
        <f t="shared" ca="1" si="4"/>
        <v>1</v>
      </c>
      <c r="H7">
        <f t="shared" ca="1" si="5"/>
        <v>0</v>
      </c>
      <c r="I7" t="str">
        <f t="shared" ca="1" si="10"/>
        <v/>
      </c>
      <c r="K7" t="str">
        <f t="shared" ca="1" si="11"/>
        <v/>
      </c>
      <c r="L7">
        <f t="shared" ca="1" si="6"/>
        <v>0</v>
      </c>
      <c r="M7">
        <f t="shared" ca="1" si="6"/>
        <v>0</v>
      </c>
      <c r="N7" t="str">
        <f t="shared" ca="1" si="12"/>
        <v/>
      </c>
      <c r="U7">
        <f t="shared" ca="1" si="7"/>
        <v>2</v>
      </c>
    </row>
    <row r="8" spans="1:24">
      <c r="A8">
        <f t="shared" si="8"/>
        <v>25</v>
      </c>
      <c r="B8">
        <f t="shared" ca="1" si="0"/>
        <v>0</v>
      </c>
      <c r="C8">
        <f t="shared" ca="1" si="1"/>
        <v>0</v>
      </c>
      <c r="D8">
        <f t="shared" ca="1" si="2"/>
        <v>0</v>
      </c>
      <c r="E8">
        <f t="shared" ca="1" si="9"/>
        <v>19</v>
      </c>
      <c r="F8">
        <f t="shared" ca="1" si="3"/>
        <v>0</v>
      </c>
      <c r="G8">
        <f t="shared" ca="1" si="4"/>
        <v>1</v>
      </c>
      <c r="H8">
        <f t="shared" ca="1" si="5"/>
        <v>0</v>
      </c>
      <c r="I8" t="str">
        <f t="shared" ca="1" si="10"/>
        <v/>
      </c>
      <c r="K8" t="str">
        <f t="shared" ca="1" si="11"/>
        <v/>
      </c>
      <c r="L8">
        <f t="shared" ca="1" si="6"/>
        <v>0</v>
      </c>
      <c r="M8">
        <f t="shared" ca="1" si="6"/>
        <v>0</v>
      </c>
      <c r="N8" t="str">
        <f t="shared" ca="1" si="12"/>
        <v/>
      </c>
      <c r="U8">
        <f t="shared" ca="1" si="7"/>
        <v>2</v>
      </c>
    </row>
    <row r="9" spans="1:24">
      <c r="A9">
        <f t="shared" si="8"/>
        <v>27</v>
      </c>
      <c r="B9">
        <f t="shared" ca="1" si="0"/>
        <v>0</v>
      </c>
      <c r="C9">
        <f t="shared" ca="1" si="1"/>
        <v>0</v>
      </c>
      <c r="D9">
        <f t="shared" ca="1" si="2"/>
        <v>0</v>
      </c>
      <c r="E9">
        <f t="shared" ca="1" si="9"/>
        <v>19</v>
      </c>
      <c r="F9">
        <f t="shared" ca="1" si="3"/>
        <v>0</v>
      </c>
      <c r="G9">
        <f t="shared" ca="1" si="4"/>
        <v>1</v>
      </c>
      <c r="H9">
        <f t="shared" ca="1" si="5"/>
        <v>0</v>
      </c>
      <c r="I9" t="str">
        <f t="shared" ca="1" si="10"/>
        <v/>
      </c>
      <c r="K9" t="str">
        <f t="shared" ca="1" si="11"/>
        <v/>
      </c>
      <c r="L9">
        <f t="shared" ca="1" si="6"/>
        <v>0</v>
      </c>
      <c r="M9">
        <f t="shared" ca="1" si="6"/>
        <v>0</v>
      </c>
      <c r="N9" t="str">
        <f t="shared" ca="1" si="12"/>
        <v/>
      </c>
      <c r="U9">
        <f t="shared" ca="1" si="7"/>
        <v>2</v>
      </c>
    </row>
    <row r="10" spans="1:24">
      <c r="A10">
        <f t="shared" si="8"/>
        <v>29</v>
      </c>
      <c r="B10">
        <f t="shared" ca="1" si="0"/>
        <v>0</v>
      </c>
      <c r="C10">
        <f t="shared" ca="1" si="1"/>
        <v>0</v>
      </c>
      <c r="D10">
        <f t="shared" ca="1" si="2"/>
        <v>0</v>
      </c>
      <c r="E10">
        <f t="shared" ca="1" si="9"/>
        <v>19</v>
      </c>
      <c r="F10">
        <f t="shared" ca="1" si="3"/>
        <v>0</v>
      </c>
      <c r="G10">
        <f t="shared" ca="1" si="4"/>
        <v>1</v>
      </c>
      <c r="H10">
        <f t="shared" ca="1" si="5"/>
        <v>0</v>
      </c>
      <c r="I10" t="str">
        <f t="shared" ca="1" si="10"/>
        <v/>
      </c>
      <c r="K10" t="str">
        <f t="shared" ca="1" si="11"/>
        <v/>
      </c>
      <c r="L10">
        <f t="shared" ca="1" si="6"/>
        <v>0</v>
      </c>
      <c r="M10">
        <f t="shared" ca="1" si="6"/>
        <v>0</v>
      </c>
      <c r="N10" t="str">
        <f t="shared" ca="1" si="12"/>
        <v/>
      </c>
      <c r="U10">
        <f t="shared" ca="1" si="7"/>
        <v>2</v>
      </c>
    </row>
    <row r="11" spans="1:24">
      <c r="A11">
        <f t="shared" si="8"/>
        <v>31</v>
      </c>
      <c r="B11">
        <f t="shared" ca="1" si="0"/>
        <v>0</v>
      </c>
      <c r="C11">
        <f t="shared" ca="1" si="1"/>
        <v>0</v>
      </c>
      <c r="D11">
        <f t="shared" ca="1" si="2"/>
        <v>0</v>
      </c>
      <c r="E11">
        <f t="shared" ca="1" si="9"/>
        <v>19</v>
      </c>
      <c r="F11">
        <f t="shared" ca="1" si="3"/>
        <v>0</v>
      </c>
      <c r="G11">
        <f t="shared" ca="1" si="4"/>
        <v>1</v>
      </c>
      <c r="H11">
        <f t="shared" ca="1" si="5"/>
        <v>0</v>
      </c>
      <c r="I11" t="str">
        <f t="shared" ca="1" si="10"/>
        <v/>
      </c>
      <c r="K11" t="str">
        <f t="shared" ca="1" si="11"/>
        <v/>
      </c>
      <c r="L11">
        <f t="shared" ca="1" si="6"/>
        <v>0</v>
      </c>
      <c r="M11">
        <f t="shared" ca="1" si="6"/>
        <v>0</v>
      </c>
      <c r="N11" t="str">
        <f t="shared" ca="1" si="12"/>
        <v/>
      </c>
      <c r="U11">
        <f t="shared" ca="1" si="7"/>
        <v>2</v>
      </c>
    </row>
    <row r="12" spans="1:24">
      <c r="A12">
        <f t="shared" si="8"/>
        <v>33</v>
      </c>
      <c r="B12">
        <f t="shared" ca="1" si="0"/>
        <v>0</v>
      </c>
      <c r="C12">
        <f t="shared" ca="1" si="1"/>
        <v>0</v>
      </c>
      <c r="D12">
        <f t="shared" ca="1" si="2"/>
        <v>0</v>
      </c>
      <c r="E12">
        <f t="shared" ca="1" si="9"/>
        <v>19</v>
      </c>
      <c r="F12">
        <f t="shared" ca="1" si="3"/>
        <v>0</v>
      </c>
      <c r="G12">
        <f t="shared" ca="1" si="4"/>
        <v>1</v>
      </c>
      <c r="H12">
        <f t="shared" ca="1" si="5"/>
        <v>0</v>
      </c>
      <c r="I12" t="str">
        <f t="shared" ca="1" si="10"/>
        <v/>
      </c>
      <c r="K12" t="str">
        <f t="shared" ca="1" si="11"/>
        <v/>
      </c>
      <c r="L12">
        <f t="shared" ca="1" si="6"/>
        <v>0</v>
      </c>
      <c r="M12">
        <f t="shared" ca="1" si="6"/>
        <v>0</v>
      </c>
      <c r="N12" t="str">
        <f t="shared" ca="1" si="12"/>
        <v/>
      </c>
      <c r="U12">
        <f t="shared" ca="1" si="7"/>
        <v>2</v>
      </c>
    </row>
    <row r="13" spans="1:24">
      <c r="A13">
        <f t="shared" si="8"/>
        <v>35</v>
      </c>
      <c r="B13">
        <f t="shared" ca="1" si="0"/>
        <v>0</v>
      </c>
      <c r="C13">
        <f t="shared" ca="1" si="1"/>
        <v>0</v>
      </c>
      <c r="D13">
        <f t="shared" ca="1" si="2"/>
        <v>0</v>
      </c>
      <c r="E13">
        <f t="shared" ca="1" si="9"/>
        <v>19</v>
      </c>
      <c r="F13">
        <f t="shared" ca="1" si="3"/>
        <v>0</v>
      </c>
      <c r="G13">
        <f t="shared" ca="1" si="4"/>
        <v>1</v>
      </c>
      <c r="H13">
        <f t="shared" ca="1" si="5"/>
        <v>0</v>
      </c>
      <c r="I13" t="str">
        <f t="shared" ca="1" si="10"/>
        <v/>
      </c>
      <c r="K13" t="str">
        <f t="shared" ca="1" si="11"/>
        <v/>
      </c>
      <c r="L13">
        <f t="shared" ca="1" si="6"/>
        <v>0</v>
      </c>
      <c r="M13">
        <f t="shared" ca="1" si="6"/>
        <v>0</v>
      </c>
      <c r="N13" t="str">
        <f t="shared" ca="1" si="12"/>
        <v/>
      </c>
      <c r="U13">
        <f t="shared" ca="1" si="7"/>
        <v>2</v>
      </c>
    </row>
    <row r="14" spans="1:24">
      <c r="A14">
        <f t="shared" si="8"/>
        <v>37</v>
      </c>
      <c r="B14">
        <f t="shared" ca="1" si="0"/>
        <v>0</v>
      </c>
      <c r="C14">
        <f t="shared" ca="1" si="1"/>
        <v>0</v>
      </c>
      <c r="D14">
        <f t="shared" ca="1" si="2"/>
        <v>0</v>
      </c>
      <c r="E14">
        <f t="shared" ca="1" si="9"/>
        <v>19</v>
      </c>
      <c r="F14">
        <f t="shared" ca="1" si="3"/>
        <v>0</v>
      </c>
      <c r="G14">
        <f t="shared" ca="1" si="4"/>
        <v>1</v>
      </c>
      <c r="H14">
        <f t="shared" ca="1" si="5"/>
        <v>0</v>
      </c>
      <c r="I14" t="str">
        <f t="shared" ca="1" si="10"/>
        <v/>
      </c>
      <c r="K14" t="str">
        <f t="shared" ca="1" si="11"/>
        <v/>
      </c>
      <c r="L14">
        <f t="shared" ca="1" si="6"/>
        <v>0</v>
      </c>
      <c r="M14">
        <f t="shared" ca="1" si="6"/>
        <v>0</v>
      </c>
      <c r="N14" t="str">
        <f t="shared" ca="1" si="12"/>
        <v/>
      </c>
      <c r="U14">
        <f t="shared" ca="1" si="7"/>
        <v>2</v>
      </c>
    </row>
    <row r="15" spans="1:24">
      <c r="A15">
        <f t="shared" si="8"/>
        <v>39</v>
      </c>
      <c r="B15">
        <f t="shared" ca="1" si="0"/>
        <v>0</v>
      </c>
      <c r="C15">
        <f t="shared" ca="1" si="1"/>
        <v>0</v>
      </c>
      <c r="D15">
        <f t="shared" ca="1" si="2"/>
        <v>0</v>
      </c>
      <c r="E15">
        <f t="shared" ca="1" si="9"/>
        <v>19</v>
      </c>
      <c r="F15">
        <f t="shared" ca="1" si="3"/>
        <v>0</v>
      </c>
      <c r="G15">
        <f t="shared" ca="1" si="4"/>
        <v>1</v>
      </c>
      <c r="H15">
        <f t="shared" ca="1" si="5"/>
        <v>0</v>
      </c>
      <c r="I15" t="str">
        <f t="shared" ca="1" si="10"/>
        <v/>
      </c>
      <c r="K15" t="str">
        <f t="shared" ca="1" si="11"/>
        <v/>
      </c>
      <c r="L15">
        <f t="shared" ca="1" si="6"/>
        <v>0</v>
      </c>
      <c r="M15">
        <f t="shared" ca="1" si="6"/>
        <v>0</v>
      </c>
      <c r="N15" t="str">
        <f t="shared" ca="1" si="12"/>
        <v/>
      </c>
      <c r="U15">
        <f t="shared" ca="1" si="7"/>
        <v>2</v>
      </c>
    </row>
    <row r="16" spans="1:24">
      <c r="A16">
        <f t="shared" si="8"/>
        <v>41</v>
      </c>
      <c r="B16">
        <f t="shared" ca="1" si="0"/>
        <v>0</v>
      </c>
      <c r="C16">
        <f t="shared" ca="1" si="1"/>
        <v>0</v>
      </c>
      <c r="D16">
        <f t="shared" ca="1" si="2"/>
        <v>0</v>
      </c>
      <c r="E16">
        <f t="shared" ca="1" si="9"/>
        <v>19</v>
      </c>
      <c r="F16">
        <f t="shared" ca="1" si="3"/>
        <v>0</v>
      </c>
      <c r="G16">
        <f t="shared" ca="1" si="4"/>
        <v>1</v>
      </c>
      <c r="H16">
        <f t="shared" ca="1" si="5"/>
        <v>0</v>
      </c>
      <c r="I16" t="str">
        <f t="shared" ca="1" si="10"/>
        <v/>
      </c>
      <c r="K16" t="str">
        <f t="shared" ca="1" si="11"/>
        <v/>
      </c>
      <c r="L16">
        <f t="shared" ca="1" si="6"/>
        <v>0</v>
      </c>
      <c r="M16">
        <f t="shared" ca="1" si="6"/>
        <v>0</v>
      </c>
      <c r="N16" t="str">
        <f t="shared" ca="1" si="12"/>
        <v/>
      </c>
      <c r="U16">
        <f t="shared" ca="1" si="7"/>
        <v>2</v>
      </c>
    </row>
    <row r="17" spans="1:21">
      <c r="A17">
        <f t="shared" si="8"/>
        <v>43</v>
      </c>
      <c r="B17">
        <f t="shared" ca="1" si="0"/>
        <v>0</v>
      </c>
      <c r="C17">
        <f t="shared" ca="1" si="1"/>
        <v>0</v>
      </c>
      <c r="D17">
        <f t="shared" ca="1" si="2"/>
        <v>0</v>
      </c>
      <c r="E17">
        <f t="shared" ca="1" si="9"/>
        <v>19</v>
      </c>
      <c r="F17">
        <f t="shared" ca="1" si="3"/>
        <v>0</v>
      </c>
      <c r="G17">
        <f t="shared" ca="1" si="4"/>
        <v>1</v>
      </c>
      <c r="H17">
        <f t="shared" ca="1" si="5"/>
        <v>0</v>
      </c>
      <c r="I17" t="str">
        <f t="shared" ca="1" si="10"/>
        <v/>
      </c>
      <c r="K17" t="str">
        <f t="shared" ca="1" si="11"/>
        <v/>
      </c>
      <c r="L17">
        <f t="shared" ca="1" si="6"/>
        <v>0</v>
      </c>
      <c r="M17">
        <f t="shared" ca="1" si="6"/>
        <v>0</v>
      </c>
      <c r="N17" t="str">
        <f t="shared" ca="1" si="12"/>
        <v/>
      </c>
      <c r="U17">
        <f t="shared" ca="1" si="7"/>
        <v>2</v>
      </c>
    </row>
    <row r="18" spans="1:21">
      <c r="A18">
        <f t="shared" si="8"/>
        <v>45</v>
      </c>
      <c r="B18">
        <f t="shared" ca="1" si="0"/>
        <v>0</v>
      </c>
      <c r="C18">
        <f t="shared" ca="1" si="1"/>
        <v>0</v>
      </c>
      <c r="D18">
        <f t="shared" ca="1" si="2"/>
        <v>0</v>
      </c>
      <c r="E18">
        <f t="shared" ca="1" si="9"/>
        <v>19</v>
      </c>
      <c r="F18">
        <f t="shared" ca="1" si="3"/>
        <v>0</v>
      </c>
      <c r="G18">
        <f t="shared" ca="1" si="4"/>
        <v>1</v>
      </c>
      <c r="H18">
        <f t="shared" ca="1" si="5"/>
        <v>0</v>
      </c>
      <c r="I18" t="str">
        <f t="shared" ca="1" si="10"/>
        <v/>
      </c>
      <c r="K18" t="str">
        <f t="shared" ca="1" si="11"/>
        <v/>
      </c>
      <c r="L18">
        <f t="shared" ref="L18:M18" ca="1" si="13">INDIRECT(ADDRESS($A18,COLUMN(),1,1,"追加登録"))</f>
        <v>0</v>
      </c>
      <c r="M18">
        <f t="shared" ca="1" si="13"/>
        <v>0</v>
      </c>
      <c r="N18" t="str">
        <f t="shared" ca="1" si="12"/>
        <v/>
      </c>
      <c r="U18">
        <f t="shared" ca="1" si="7"/>
        <v>2</v>
      </c>
    </row>
    <row r="19" spans="1:21">
      <c r="A19">
        <f t="shared" si="8"/>
        <v>47</v>
      </c>
      <c r="B19">
        <f t="shared" ca="1" si="0"/>
        <v>0</v>
      </c>
      <c r="C19">
        <f t="shared" ca="1" si="1"/>
        <v>0</v>
      </c>
      <c r="D19">
        <f t="shared" ca="1" si="2"/>
        <v>0</v>
      </c>
      <c r="E19">
        <f t="shared" ca="1" si="9"/>
        <v>19</v>
      </c>
      <c r="F19">
        <f t="shared" ca="1" si="3"/>
        <v>0</v>
      </c>
      <c r="G19">
        <f t="shared" ca="1" si="4"/>
        <v>1</v>
      </c>
      <c r="H19">
        <f t="shared" ca="1" si="5"/>
        <v>0</v>
      </c>
      <c r="I19" t="str">
        <f t="shared" ca="1" si="10"/>
        <v/>
      </c>
      <c r="K19" t="str">
        <f t="shared" ca="1" si="11"/>
        <v/>
      </c>
      <c r="L19">
        <f t="shared" ref="L19:M32" ca="1" si="14">INDIRECT(ADDRESS($A19,COLUMN(),1,1,"追加登録"))</f>
        <v>0</v>
      </c>
      <c r="M19">
        <f t="shared" ca="1" si="14"/>
        <v>0</v>
      </c>
      <c r="N19" t="str">
        <f t="shared" ca="1" si="12"/>
        <v/>
      </c>
      <c r="U19">
        <f t="shared" ca="1" si="7"/>
        <v>2</v>
      </c>
    </row>
    <row r="20" spans="1:21">
      <c r="A20">
        <f t="shared" si="8"/>
        <v>49</v>
      </c>
      <c r="B20">
        <f t="shared" ca="1" si="0"/>
        <v>0</v>
      </c>
      <c r="C20">
        <f t="shared" ca="1" si="1"/>
        <v>0</v>
      </c>
      <c r="D20">
        <f t="shared" ca="1" si="2"/>
        <v>0</v>
      </c>
      <c r="E20">
        <f t="shared" ca="1" si="9"/>
        <v>19</v>
      </c>
      <c r="F20">
        <f t="shared" ca="1" si="3"/>
        <v>0</v>
      </c>
      <c r="G20">
        <f t="shared" ca="1" si="4"/>
        <v>1</v>
      </c>
      <c r="H20">
        <f t="shared" ca="1" si="5"/>
        <v>0</v>
      </c>
      <c r="I20" t="str">
        <f t="shared" ca="1" si="10"/>
        <v/>
      </c>
      <c r="K20" t="str">
        <f t="shared" ca="1" si="11"/>
        <v/>
      </c>
      <c r="L20">
        <f t="shared" ca="1" si="14"/>
        <v>0</v>
      </c>
      <c r="M20">
        <f t="shared" ca="1" si="14"/>
        <v>0</v>
      </c>
      <c r="N20" t="str">
        <f t="shared" ca="1" si="12"/>
        <v/>
      </c>
      <c r="U20">
        <f t="shared" ca="1" si="7"/>
        <v>2</v>
      </c>
    </row>
    <row r="21" spans="1:21">
      <c r="A21">
        <f t="shared" si="8"/>
        <v>51</v>
      </c>
      <c r="B21">
        <f t="shared" ca="1" si="0"/>
        <v>0</v>
      </c>
      <c r="C21">
        <f t="shared" ca="1" si="1"/>
        <v>0</v>
      </c>
      <c r="D21">
        <f t="shared" ca="1" si="2"/>
        <v>0</v>
      </c>
      <c r="E21">
        <f t="shared" ca="1" si="9"/>
        <v>19</v>
      </c>
      <c r="F21">
        <f t="shared" ca="1" si="3"/>
        <v>0</v>
      </c>
      <c r="G21">
        <f t="shared" ca="1" si="4"/>
        <v>1</v>
      </c>
      <c r="H21">
        <f t="shared" ca="1" si="5"/>
        <v>0</v>
      </c>
      <c r="I21" t="str">
        <f t="shared" ca="1" si="10"/>
        <v/>
      </c>
      <c r="K21" t="str">
        <f t="shared" ca="1" si="11"/>
        <v/>
      </c>
      <c r="L21">
        <f t="shared" ca="1" si="14"/>
        <v>0</v>
      </c>
      <c r="M21">
        <f t="shared" ca="1" si="14"/>
        <v>0</v>
      </c>
      <c r="N21" t="str">
        <f t="shared" ca="1" si="12"/>
        <v/>
      </c>
      <c r="U21">
        <f t="shared" ca="1" si="7"/>
        <v>2</v>
      </c>
    </row>
    <row r="22" spans="1:21">
      <c r="A22">
        <f t="shared" si="8"/>
        <v>53</v>
      </c>
      <c r="B22">
        <f t="shared" ca="1" si="0"/>
        <v>0</v>
      </c>
      <c r="C22">
        <f t="shared" ca="1" si="1"/>
        <v>0</v>
      </c>
      <c r="D22">
        <f t="shared" ca="1" si="2"/>
        <v>0</v>
      </c>
      <c r="E22">
        <f t="shared" ca="1" si="9"/>
        <v>19</v>
      </c>
      <c r="F22">
        <f t="shared" ca="1" si="3"/>
        <v>0</v>
      </c>
      <c r="G22">
        <f t="shared" ca="1" si="4"/>
        <v>1</v>
      </c>
      <c r="H22">
        <f t="shared" ca="1" si="5"/>
        <v>0</v>
      </c>
      <c r="I22" t="str">
        <f t="shared" ca="1" si="10"/>
        <v/>
      </c>
      <c r="K22" t="str">
        <f t="shared" ca="1" si="11"/>
        <v/>
      </c>
      <c r="L22">
        <f t="shared" ca="1" si="14"/>
        <v>0</v>
      </c>
      <c r="M22">
        <f t="shared" ca="1" si="14"/>
        <v>0</v>
      </c>
      <c r="N22" t="str">
        <f t="shared" ca="1" si="12"/>
        <v/>
      </c>
      <c r="U22">
        <f t="shared" ca="1" si="7"/>
        <v>2</v>
      </c>
    </row>
    <row r="23" spans="1:21">
      <c r="A23">
        <f t="shared" si="8"/>
        <v>55</v>
      </c>
      <c r="B23">
        <f t="shared" ca="1" si="0"/>
        <v>0</v>
      </c>
      <c r="C23">
        <f t="shared" ca="1" si="1"/>
        <v>0</v>
      </c>
      <c r="D23">
        <f t="shared" ca="1" si="2"/>
        <v>0</v>
      </c>
      <c r="E23">
        <f t="shared" ca="1" si="9"/>
        <v>19</v>
      </c>
      <c r="F23">
        <f t="shared" ca="1" si="3"/>
        <v>0</v>
      </c>
      <c r="G23">
        <f t="shared" ca="1" si="4"/>
        <v>1</v>
      </c>
      <c r="H23">
        <f t="shared" ca="1" si="5"/>
        <v>0</v>
      </c>
      <c r="I23" t="str">
        <f t="shared" ca="1" si="10"/>
        <v/>
      </c>
      <c r="K23" t="str">
        <f t="shared" ca="1" si="11"/>
        <v/>
      </c>
      <c r="L23">
        <f t="shared" ca="1" si="14"/>
        <v>0</v>
      </c>
      <c r="M23">
        <f t="shared" ca="1" si="14"/>
        <v>0</v>
      </c>
      <c r="N23" t="str">
        <f t="shared" ca="1" si="12"/>
        <v/>
      </c>
      <c r="U23">
        <f t="shared" ca="1" si="7"/>
        <v>2</v>
      </c>
    </row>
    <row r="24" spans="1:21">
      <c r="A24">
        <f t="shared" si="8"/>
        <v>57</v>
      </c>
      <c r="B24">
        <f t="shared" ca="1" si="0"/>
        <v>0</v>
      </c>
      <c r="C24">
        <f t="shared" ca="1" si="1"/>
        <v>0</v>
      </c>
      <c r="D24">
        <f t="shared" ca="1" si="2"/>
        <v>0</v>
      </c>
      <c r="E24">
        <f t="shared" ca="1" si="9"/>
        <v>19</v>
      </c>
      <c r="F24">
        <f t="shared" ca="1" si="3"/>
        <v>0</v>
      </c>
      <c r="G24">
        <f t="shared" ca="1" si="4"/>
        <v>1</v>
      </c>
      <c r="H24">
        <f t="shared" ca="1" si="5"/>
        <v>0</v>
      </c>
      <c r="I24" t="str">
        <f t="shared" ca="1" si="10"/>
        <v/>
      </c>
      <c r="K24" t="str">
        <f t="shared" ca="1" si="11"/>
        <v/>
      </c>
      <c r="L24">
        <f t="shared" ca="1" si="14"/>
        <v>0</v>
      </c>
      <c r="M24">
        <f t="shared" ca="1" si="14"/>
        <v>0</v>
      </c>
      <c r="N24" t="str">
        <f t="shared" ca="1" si="12"/>
        <v/>
      </c>
      <c r="U24">
        <f t="shared" ca="1" si="7"/>
        <v>2</v>
      </c>
    </row>
    <row r="25" spans="1:21">
      <c r="A25">
        <f t="shared" si="8"/>
        <v>59</v>
      </c>
      <c r="B25">
        <f t="shared" ca="1" si="0"/>
        <v>0</v>
      </c>
      <c r="C25">
        <f t="shared" ca="1" si="1"/>
        <v>0</v>
      </c>
      <c r="D25">
        <f t="shared" ca="1" si="2"/>
        <v>0</v>
      </c>
      <c r="E25">
        <f t="shared" ca="1" si="9"/>
        <v>19</v>
      </c>
      <c r="F25">
        <f t="shared" ca="1" si="3"/>
        <v>0</v>
      </c>
      <c r="G25">
        <f t="shared" ca="1" si="4"/>
        <v>1</v>
      </c>
      <c r="H25">
        <f t="shared" ca="1" si="5"/>
        <v>0</v>
      </c>
      <c r="I25" t="str">
        <f t="shared" ca="1" si="10"/>
        <v>〒番号は記入しないでください。</v>
      </c>
      <c r="K25" t="str">
        <f t="shared" ca="1" si="11"/>
        <v/>
      </c>
      <c r="L25">
        <f t="shared" ca="1" si="14"/>
        <v>0</v>
      </c>
      <c r="M25">
        <f t="shared" ca="1" si="14"/>
        <v>0</v>
      </c>
      <c r="N25" t="str">
        <f t="shared" ca="1" si="12"/>
        <v/>
      </c>
      <c r="U25">
        <f t="shared" ca="1" si="7"/>
        <v>2</v>
      </c>
    </row>
    <row r="26" spans="1:21">
      <c r="A26">
        <f t="shared" si="8"/>
        <v>61</v>
      </c>
      <c r="B26">
        <f t="shared" ca="1" si="0"/>
        <v>0</v>
      </c>
      <c r="C26">
        <f t="shared" ca="1" si="1"/>
        <v>0</v>
      </c>
      <c r="D26">
        <f t="shared" ca="1" si="2"/>
        <v>0</v>
      </c>
      <c r="E26">
        <f t="shared" ca="1" si="9"/>
        <v>19</v>
      </c>
      <c r="F26">
        <f t="shared" ca="1" si="3"/>
        <v>0</v>
      </c>
      <c r="G26">
        <f t="shared" ca="1" si="4"/>
        <v>1</v>
      </c>
      <c r="H26">
        <f t="shared" ca="1" si="5"/>
        <v>0</v>
      </c>
      <c r="I26" t="str">
        <f t="shared" ca="1" si="10"/>
        <v/>
      </c>
      <c r="K26" t="str">
        <f t="shared" ca="1" si="11"/>
        <v/>
      </c>
      <c r="L26">
        <f t="shared" ca="1" si="14"/>
        <v>0</v>
      </c>
      <c r="M26">
        <f t="shared" ca="1" si="14"/>
        <v>0</v>
      </c>
      <c r="N26" t="str">
        <f t="shared" ca="1" si="12"/>
        <v/>
      </c>
      <c r="U26">
        <f t="shared" ca="1" si="7"/>
        <v>2</v>
      </c>
    </row>
    <row r="27" spans="1:21">
      <c r="A27">
        <f t="shared" si="8"/>
        <v>63</v>
      </c>
      <c r="B27">
        <f t="shared" ca="1" si="0"/>
        <v>0</v>
      </c>
      <c r="C27">
        <f t="shared" ca="1" si="1"/>
        <v>0</v>
      </c>
      <c r="D27">
        <f t="shared" ca="1" si="2"/>
        <v>0</v>
      </c>
      <c r="E27">
        <f t="shared" ca="1" si="9"/>
        <v>19</v>
      </c>
      <c r="F27">
        <f t="shared" ca="1" si="3"/>
        <v>0</v>
      </c>
      <c r="G27">
        <f t="shared" ca="1" si="4"/>
        <v>1</v>
      </c>
      <c r="H27">
        <f t="shared" ca="1" si="5"/>
        <v>0</v>
      </c>
      <c r="I27" t="str">
        <f t="shared" ca="1" si="10"/>
        <v/>
      </c>
      <c r="K27" t="str">
        <f t="shared" ca="1" si="11"/>
        <v/>
      </c>
      <c r="L27">
        <f t="shared" ca="1" si="14"/>
        <v>0</v>
      </c>
      <c r="M27">
        <f t="shared" ca="1" si="14"/>
        <v>0</v>
      </c>
      <c r="N27" t="str">
        <f t="shared" ca="1" si="12"/>
        <v/>
      </c>
      <c r="U27">
        <f t="shared" ca="1" si="7"/>
        <v>2</v>
      </c>
    </row>
    <row r="28" spans="1:21">
      <c r="A28">
        <f t="shared" si="8"/>
        <v>65</v>
      </c>
      <c r="B28">
        <f t="shared" ca="1" si="0"/>
        <v>0</v>
      </c>
      <c r="C28">
        <f t="shared" ca="1" si="1"/>
        <v>0</v>
      </c>
      <c r="D28">
        <f t="shared" ca="1" si="2"/>
        <v>0</v>
      </c>
      <c r="E28">
        <f t="shared" ca="1" si="9"/>
        <v>19</v>
      </c>
      <c r="F28">
        <f t="shared" ca="1" si="3"/>
        <v>0</v>
      </c>
      <c r="G28">
        <f t="shared" ca="1" si="4"/>
        <v>1</v>
      </c>
      <c r="H28">
        <f t="shared" ca="1" si="5"/>
        <v>0</v>
      </c>
      <c r="I28" t="str">
        <f t="shared" ca="1" si="10"/>
        <v/>
      </c>
      <c r="K28" t="str">
        <f t="shared" ca="1" si="11"/>
        <v/>
      </c>
      <c r="L28">
        <f t="shared" ca="1" si="14"/>
        <v>0</v>
      </c>
      <c r="M28">
        <f t="shared" ca="1" si="14"/>
        <v>0</v>
      </c>
      <c r="N28" t="str">
        <f t="shared" ca="1" si="12"/>
        <v/>
      </c>
      <c r="U28">
        <f t="shared" ca="1" si="7"/>
        <v>2</v>
      </c>
    </row>
    <row r="29" spans="1:21">
      <c r="A29">
        <f t="shared" si="8"/>
        <v>67</v>
      </c>
      <c r="B29">
        <f t="shared" ca="1" si="0"/>
        <v>0</v>
      </c>
      <c r="C29">
        <f t="shared" ca="1" si="1"/>
        <v>0</v>
      </c>
      <c r="D29">
        <f t="shared" ca="1" si="2"/>
        <v>0</v>
      </c>
      <c r="E29">
        <f t="shared" ca="1" si="9"/>
        <v>19</v>
      </c>
      <c r="F29">
        <f t="shared" ca="1" si="3"/>
        <v>0</v>
      </c>
      <c r="G29">
        <f t="shared" ca="1" si="4"/>
        <v>1</v>
      </c>
      <c r="H29">
        <f t="shared" ca="1" si="5"/>
        <v>0</v>
      </c>
      <c r="I29" t="str">
        <f t="shared" ca="1" si="10"/>
        <v/>
      </c>
      <c r="K29" t="str">
        <f t="shared" ca="1" si="11"/>
        <v/>
      </c>
      <c r="L29">
        <f t="shared" ca="1" si="14"/>
        <v>0</v>
      </c>
      <c r="M29">
        <f t="shared" ca="1" si="14"/>
        <v>0</v>
      </c>
      <c r="N29" t="str">
        <f t="shared" ca="1" si="12"/>
        <v/>
      </c>
      <c r="U29">
        <f t="shared" ca="1" si="7"/>
        <v>2</v>
      </c>
    </row>
    <row r="30" spans="1:21">
      <c r="A30">
        <f t="shared" si="8"/>
        <v>69</v>
      </c>
      <c r="B30">
        <f t="shared" ca="1" si="0"/>
        <v>0</v>
      </c>
      <c r="C30">
        <f t="shared" ca="1" si="1"/>
        <v>0</v>
      </c>
      <c r="D30">
        <f t="shared" ca="1" si="2"/>
        <v>0</v>
      </c>
      <c r="E30">
        <f t="shared" ca="1" si="9"/>
        <v>19</v>
      </c>
      <c r="F30">
        <f t="shared" ca="1" si="3"/>
        <v>0</v>
      </c>
      <c r="G30">
        <f t="shared" ca="1" si="4"/>
        <v>1</v>
      </c>
      <c r="H30">
        <f t="shared" ca="1" si="5"/>
        <v>0</v>
      </c>
      <c r="I30" t="str">
        <f t="shared" ca="1" si="10"/>
        <v/>
      </c>
      <c r="K30" t="str">
        <f t="shared" ca="1" si="11"/>
        <v/>
      </c>
      <c r="L30">
        <f t="shared" ca="1" si="14"/>
        <v>0</v>
      </c>
      <c r="M30">
        <f t="shared" ca="1" si="14"/>
        <v>0</v>
      </c>
      <c r="N30" t="str">
        <f t="shared" ca="1" si="12"/>
        <v/>
      </c>
      <c r="U30">
        <f t="shared" ca="1" si="7"/>
        <v>2</v>
      </c>
    </row>
    <row r="31" spans="1:21">
      <c r="A31">
        <f t="shared" si="8"/>
        <v>71</v>
      </c>
      <c r="B31">
        <f t="shared" ca="1" si="0"/>
        <v>0</v>
      </c>
      <c r="C31">
        <f t="shared" ca="1" si="1"/>
        <v>0</v>
      </c>
      <c r="D31">
        <f t="shared" ca="1" si="2"/>
        <v>0</v>
      </c>
      <c r="E31">
        <f t="shared" ca="1" si="9"/>
        <v>19</v>
      </c>
      <c r="F31">
        <f t="shared" ca="1" si="3"/>
        <v>0</v>
      </c>
      <c r="G31">
        <f t="shared" ca="1" si="4"/>
        <v>1</v>
      </c>
      <c r="H31">
        <f t="shared" ca="1" si="5"/>
        <v>0</v>
      </c>
      <c r="I31" t="str">
        <f t="shared" ca="1" si="10"/>
        <v/>
      </c>
      <c r="K31" t="str">
        <f t="shared" ca="1" si="11"/>
        <v/>
      </c>
      <c r="L31">
        <f t="shared" ca="1" si="14"/>
        <v>0</v>
      </c>
      <c r="M31">
        <f t="shared" ca="1" si="14"/>
        <v>0</v>
      </c>
      <c r="N31" t="str">
        <f t="shared" ca="1" si="12"/>
        <v/>
      </c>
      <c r="U31">
        <f t="shared" ca="1" si="7"/>
        <v>2</v>
      </c>
    </row>
    <row r="32" spans="1:21">
      <c r="A32">
        <f t="shared" si="8"/>
        <v>73</v>
      </c>
      <c r="B32">
        <f t="shared" ca="1" si="0"/>
        <v>0</v>
      </c>
      <c r="C32">
        <f t="shared" ca="1" si="1"/>
        <v>0</v>
      </c>
      <c r="D32">
        <f t="shared" ca="1" si="2"/>
        <v>0</v>
      </c>
      <c r="E32">
        <f t="shared" ca="1" si="9"/>
        <v>19</v>
      </c>
      <c r="F32">
        <f t="shared" ca="1" si="3"/>
        <v>0</v>
      </c>
      <c r="G32">
        <f t="shared" ca="1" si="4"/>
        <v>1</v>
      </c>
      <c r="H32">
        <f t="shared" ca="1" si="5"/>
        <v>0</v>
      </c>
      <c r="I32" t="str">
        <f t="shared" ca="1" si="10"/>
        <v/>
      </c>
      <c r="K32" t="str">
        <f t="shared" ca="1" si="11"/>
        <v/>
      </c>
      <c r="L32">
        <f t="shared" ca="1" si="14"/>
        <v>0</v>
      </c>
      <c r="M32">
        <f t="shared" ca="1" si="14"/>
        <v>0</v>
      </c>
      <c r="N32" t="str">
        <f t="shared" ca="1" si="12"/>
        <v/>
      </c>
      <c r="U32">
        <f t="shared" ca="1" si="7"/>
        <v>2</v>
      </c>
    </row>
  </sheetData>
  <phoneticPr fontId="5"/>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4"/>
  <sheetViews>
    <sheetView workbookViewId="0">
      <selection activeCell="A28" sqref="A28"/>
    </sheetView>
  </sheetViews>
  <sheetFormatPr defaultRowHeight="13.5"/>
  <cols>
    <col min="1" max="1" width="88.75" style="128" customWidth="1"/>
  </cols>
  <sheetData>
    <row r="1" spans="1:1" ht="14.25">
      <c r="A1" s="129" t="s">
        <v>179</v>
      </c>
    </row>
    <row r="2" spans="1:1" ht="14.25">
      <c r="A2" s="130"/>
    </row>
    <row r="3" spans="1:1" ht="100.5" customHeight="1">
      <c r="A3" s="130" t="s">
        <v>180</v>
      </c>
    </row>
    <row r="4" spans="1:1" ht="14.25">
      <c r="A4" s="131"/>
    </row>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S23"/>
  <sheetViews>
    <sheetView workbookViewId="0">
      <selection activeCell="B5" sqref="B5:C5"/>
    </sheetView>
  </sheetViews>
  <sheetFormatPr defaultRowHeight="17.25"/>
  <cols>
    <col min="1" max="1" width="25.125" style="13" customWidth="1"/>
    <col min="2" max="2" width="21" style="13" customWidth="1"/>
    <col min="3" max="3" width="14.875" style="13" customWidth="1"/>
    <col min="4" max="4" width="6.875" style="13" customWidth="1"/>
    <col min="5" max="5" width="14" style="13" customWidth="1"/>
    <col min="6" max="6" width="7.5" style="13" customWidth="1"/>
    <col min="7" max="7" width="7.125" style="13" customWidth="1"/>
    <col min="8" max="9" width="9" style="13"/>
    <col min="10" max="10" width="11.5" style="13" customWidth="1"/>
    <col min="11" max="11" width="9.25" style="13" customWidth="1"/>
    <col min="12" max="16384" width="9" style="13"/>
  </cols>
  <sheetData>
    <row r="2" spans="1:19">
      <c r="A2" s="13">
        <f>J7</f>
        <v>2025</v>
      </c>
    </row>
    <row r="5" spans="1:19" ht="27.75" customHeight="1">
      <c r="A5" s="11" t="s">
        <v>21</v>
      </c>
      <c r="B5" s="134"/>
      <c r="C5" s="135"/>
      <c r="D5" s="110" t="s">
        <v>163</v>
      </c>
      <c r="E5" s="111"/>
      <c r="F5" s="12" t="s">
        <v>22</v>
      </c>
      <c r="G5" s="23"/>
    </row>
    <row r="6" spans="1:19" ht="27.75" customHeight="1">
      <c r="A6" s="11" t="s">
        <v>23</v>
      </c>
      <c r="B6" s="134"/>
      <c r="C6" s="143"/>
      <c r="D6" s="143"/>
      <c r="E6" s="143"/>
      <c r="F6" s="143"/>
      <c r="G6" s="144"/>
    </row>
    <row r="7" spans="1:19" ht="27.75" customHeight="1">
      <c r="A7" s="11" t="s">
        <v>24</v>
      </c>
      <c r="B7" s="142"/>
      <c r="C7" s="143"/>
      <c r="D7" s="144"/>
      <c r="E7" s="14" t="s">
        <v>25</v>
      </c>
      <c r="F7" s="145"/>
      <c r="G7" s="146"/>
      <c r="J7" s="104">
        <v>2025</v>
      </c>
      <c r="K7" s="119" t="s">
        <v>37</v>
      </c>
    </row>
    <row r="8" spans="1:19" ht="27.75" customHeight="1">
      <c r="A8" s="11" t="s">
        <v>26</v>
      </c>
      <c r="B8" s="147"/>
      <c r="C8" s="148"/>
      <c r="D8" s="149"/>
      <c r="E8" s="150"/>
      <c r="F8" s="150"/>
      <c r="G8" s="151"/>
      <c r="J8" s="116" t="s">
        <v>34</v>
      </c>
      <c r="K8" s="116">
        <v>3000</v>
      </c>
    </row>
    <row r="9" spans="1:19" ht="27.75" customHeight="1">
      <c r="A9" s="15" t="s">
        <v>36</v>
      </c>
      <c r="B9" s="24"/>
      <c r="C9" s="24"/>
      <c r="D9" s="154" t="s">
        <v>28</v>
      </c>
      <c r="E9" s="155"/>
      <c r="F9" s="154" t="s">
        <v>29</v>
      </c>
      <c r="G9" s="155"/>
      <c r="J9" s="116" t="s">
        <v>27</v>
      </c>
      <c r="K9" s="116">
        <v>800</v>
      </c>
    </row>
    <row r="10" spans="1:19" ht="27.75" customHeight="1">
      <c r="A10" s="16" t="s">
        <v>30</v>
      </c>
      <c r="B10" s="22">
        <f>IF(B9&lt;&gt;"",K10,0)</f>
        <v>0</v>
      </c>
      <c r="C10" s="22">
        <f>IF(C9&lt;&gt;"",K9,0)</f>
        <v>0</v>
      </c>
      <c r="D10" s="152">
        <f>K8</f>
        <v>3000</v>
      </c>
      <c r="E10" s="153"/>
      <c r="F10" s="152">
        <f>SUM(B10:E10)</f>
        <v>3000</v>
      </c>
      <c r="G10" s="153"/>
      <c r="J10" s="116" t="s">
        <v>35</v>
      </c>
      <c r="K10" s="116">
        <v>1000</v>
      </c>
    </row>
    <row r="11" spans="1:19" ht="27.75" customHeight="1">
      <c r="A11" s="11" t="s">
        <v>164</v>
      </c>
      <c r="B11" s="134"/>
      <c r="C11" s="143"/>
      <c r="D11" s="144"/>
      <c r="E11" s="12" t="s">
        <v>137</v>
      </c>
      <c r="F11" s="12"/>
      <c r="G11" s="23"/>
    </row>
    <row r="12" spans="1:19" ht="34.5" customHeight="1">
      <c r="A12" s="91" t="s">
        <v>176</v>
      </c>
      <c r="B12" s="156"/>
      <c r="C12" s="157"/>
      <c r="D12" s="158"/>
      <c r="E12" s="124" t="s">
        <v>177</v>
      </c>
      <c r="F12" s="159"/>
      <c r="G12" s="159"/>
      <c r="J12" s="27"/>
      <c r="K12" s="27"/>
      <c r="L12" s="27"/>
      <c r="M12" s="27"/>
      <c r="N12" s="27"/>
      <c r="O12" s="27"/>
      <c r="P12" s="27"/>
      <c r="Q12" s="27"/>
      <c r="R12" s="27"/>
      <c r="S12" s="27"/>
    </row>
    <row r="13" spans="1:19" ht="34.5" customHeight="1">
      <c r="A13" s="91" t="s">
        <v>178</v>
      </c>
      <c r="B13" s="156"/>
      <c r="C13" s="160"/>
      <c r="D13" s="160"/>
      <c r="E13" s="160"/>
      <c r="F13" s="160"/>
      <c r="G13" s="161"/>
      <c r="J13" s="27"/>
      <c r="K13" s="27"/>
      <c r="L13" s="27"/>
      <c r="M13" s="27"/>
      <c r="N13" s="27"/>
      <c r="O13" s="27"/>
      <c r="P13" s="27"/>
      <c r="Q13" s="27"/>
      <c r="R13" s="27"/>
      <c r="S13" s="27"/>
    </row>
    <row r="14" spans="1:19" ht="34.5" customHeight="1">
      <c r="A14" s="99" t="s">
        <v>155</v>
      </c>
      <c r="B14" s="107"/>
      <c r="C14" s="108" t="s">
        <v>154</v>
      </c>
      <c r="D14" s="112"/>
      <c r="E14" s="109" t="s">
        <v>153</v>
      </c>
      <c r="F14" s="136"/>
      <c r="G14" s="137"/>
      <c r="J14" s="27"/>
      <c r="K14" s="27"/>
      <c r="L14" s="27"/>
      <c r="M14" s="27"/>
      <c r="N14" s="27"/>
      <c r="O14" s="27"/>
      <c r="P14" s="27"/>
      <c r="Q14" s="27"/>
      <c r="R14" s="27"/>
      <c r="S14" s="27"/>
    </row>
    <row r="15" spans="1:19" ht="27.75" customHeight="1">
      <c r="A15" s="11" t="s">
        <v>31</v>
      </c>
      <c r="B15" s="134"/>
      <c r="C15" s="143"/>
      <c r="D15" s="143"/>
      <c r="E15" s="143"/>
      <c r="F15" s="143"/>
      <c r="G15" s="144"/>
    </row>
    <row r="16" spans="1:19" ht="12.75" customHeight="1"/>
    <row r="17" spans="1:7" ht="12.75" customHeight="1">
      <c r="A17" s="17" t="s">
        <v>165</v>
      </c>
    </row>
    <row r="18" spans="1:7" ht="12.75" customHeight="1">
      <c r="A18" s="17" t="s">
        <v>166</v>
      </c>
    </row>
    <row r="19" spans="1:7" ht="22.5" customHeight="1">
      <c r="A19" s="92" t="s">
        <v>167</v>
      </c>
    </row>
    <row r="20" spans="1:7" ht="24.75" customHeight="1">
      <c r="A20" s="140" t="s">
        <v>170</v>
      </c>
      <c r="B20" s="141"/>
      <c r="C20" s="141"/>
      <c r="D20" s="141"/>
      <c r="E20" s="141"/>
      <c r="F20" s="141"/>
      <c r="G20" s="141"/>
    </row>
    <row r="21" spans="1:7" ht="12.75" customHeight="1">
      <c r="A21" s="138" t="s">
        <v>32</v>
      </c>
      <c r="B21" s="139"/>
      <c r="C21" s="139"/>
      <c r="D21" s="139"/>
      <c r="E21" s="139"/>
      <c r="F21" s="139"/>
      <c r="G21" s="139"/>
    </row>
    <row r="22" spans="1:7">
      <c r="A22" s="65" t="s">
        <v>97</v>
      </c>
    </row>
    <row r="23" spans="1:7">
      <c r="A23" s="65" t="s">
        <v>96</v>
      </c>
    </row>
  </sheetData>
  <sheetProtection algorithmName="SHA-512" hashValue="q32Hr+8pYT8C8O3reLeYtUxAxdWbaoK1tf85Kh23KCYxnFfK7Yrs+oiB4UEcwwXT+8p7kH1mxZ3q4gz0GWHNJg==" saltValue="sZMDbLbLUeCie7ZVmMcc7Q==" spinCount="100000" sheet="1" selectLockedCells="1" sort="0" autoFilter="0"/>
  <mergeCells count="18">
    <mergeCell ref="F12:G12"/>
    <mergeCell ref="B13:G13"/>
    <mergeCell ref="B5:C5"/>
    <mergeCell ref="F14:G14"/>
    <mergeCell ref="A21:G21"/>
    <mergeCell ref="A20:G20"/>
    <mergeCell ref="B7:D7"/>
    <mergeCell ref="B6:G6"/>
    <mergeCell ref="B15:G15"/>
    <mergeCell ref="F7:G7"/>
    <mergeCell ref="B11:D11"/>
    <mergeCell ref="B8:C8"/>
    <mergeCell ref="D8:G8"/>
    <mergeCell ref="F10:G10"/>
    <mergeCell ref="F9:G9"/>
    <mergeCell ref="D9:E9"/>
    <mergeCell ref="D10:E10"/>
    <mergeCell ref="B12:D12"/>
  </mergeCells>
  <phoneticPr fontId="16"/>
  <conditionalFormatting sqref="A22:A23">
    <cfRule type="expression" dxfId="29" priority="4">
      <formula>$B$9="日本"</formula>
    </cfRule>
  </conditionalFormatting>
  <conditionalFormatting sqref="A14:F14">
    <cfRule type="expression" dxfId="28" priority="6">
      <formula>$B$9&lt;&gt;"日本"</formula>
    </cfRule>
  </conditionalFormatting>
  <conditionalFormatting sqref="B14:F14">
    <cfRule type="expression" dxfId="27" priority="5">
      <formula>$B$9="日本"</formula>
    </cfRule>
  </conditionalFormatting>
  <conditionalFormatting sqref="C9">
    <cfRule type="expression" dxfId="26" priority="2">
      <formula>AND($B$9&lt;&gt;"",$C$9="")</formula>
    </cfRule>
  </conditionalFormatting>
  <dataValidations count="4">
    <dataValidation type="list" allowBlank="1" showInputMessage="1" showErrorMessage="1" sqref="G11" xr:uid="{00000000-0002-0000-0200-000000000000}">
      <formula1>"可,否"</formula1>
    </dataValidation>
    <dataValidation type="list" allowBlank="1" showInputMessage="1" showErrorMessage="1" sqref="B9" xr:uid="{00000000-0002-0000-0200-000001000000}">
      <formula1>"日本"</formula1>
    </dataValidation>
    <dataValidation type="list" allowBlank="1" showInputMessage="1" showErrorMessage="1" sqref="C9" xr:uid="{00000000-0002-0000-0200-000002000000}">
      <formula1>"東京都"</formula1>
    </dataValidation>
    <dataValidation type="list" allowBlank="1" showInputMessage="1" showErrorMessage="1" sqref="G5" xr:uid="{00000000-0002-0000-0200-000003000000}">
      <formula1>"男,女"</formula1>
    </dataValidation>
  </dataValidations>
  <pageMargins left="0.45" right="0.08" top="0.32" bottom="0.22" header="0.51200000000000001" footer="0.2"/>
  <pageSetup paperSize="9" orientation="portrait" horizontalDpi="200"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U220"/>
  <sheetViews>
    <sheetView zoomScaleNormal="100" workbookViewId="0">
      <selection activeCell="C3" sqref="C3:I3"/>
    </sheetView>
  </sheetViews>
  <sheetFormatPr defaultRowHeight="13.5"/>
  <cols>
    <col min="1" max="1" width="3" style="1" customWidth="1"/>
    <col min="2" max="3" width="10.625" style="1" customWidth="1"/>
    <col min="4" max="4" width="5.125" style="1" customWidth="1"/>
    <col min="5" max="5" width="11.875" style="1" customWidth="1"/>
    <col min="6" max="6" width="19" style="1" customWidth="1"/>
    <col min="7" max="7" width="9.5" style="1" customWidth="1"/>
    <col min="8" max="8" width="7" style="1" customWidth="1"/>
    <col min="9" max="10" width="15.25" style="1" customWidth="1"/>
    <col min="11" max="11" width="3.75" style="1" customWidth="1"/>
    <col min="12" max="12" width="5.5" style="1" bestFit="1" customWidth="1"/>
    <col min="13" max="13" width="9.5" style="1" customWidth="1"/>
    <col min="14" max="15" width="7.625" style="1" customWidth="1"/>
    <col min="16" max="17" width="12.5" customWidth="1"/>
    <col min="18" max="18" width="11.125" customWidth="1"/>
  </cols>
  <sheetData>
    <row r="1" spans="1:21" ht="24.75" customHeight="1">
      <c r="A1" s="308" t="str">
        <f>DBCS(Q9) &amp; "年度　練馬区バドミントン協会団体登録申込書"</f>
        <v>２０２５年度　練馬区バドミントン協会団体登録申込書</v>
      </c>
      <c r="B1" s="309"/>
      <c r="C1" s="309"/>
      <c r="D1" s="309"/>
      <c r="E1" s="309"/>
      <c r="F1" s="309"/>
      <c r="G1" s="309"/>
      <c r="H1" s="309"/>
      <c r="I1" s="309"/>
      <c r="J1" s="309"/>
      <c r="K1" s="309"/>
      <c r="L1" s="309"/>
      <c r="M1" s="309"/>
      <c r="N1" s="309"/>
      <c r="O1" s="309"/>
      <c r="P1" s="3"/>
      <c r="Q1" s="3"/>
    </row>
    <row r="2" spans="1:21" s="9" customFormat="1" ht="21" customHeight="1" thickBot="1">
      <c r="A2" s="1"/>
      <c r="B2" s="1"/>
      <c r="C2" s="1"/>
      <c r="D2" s="1"/>
      <c r="E2" s="1"/>
      <c r="F2" s="1"/>
      <c r="G2" s="1"/>
      <c r="H2" s="1"/>
      <c r="I2" s="1"/>
      <c r="J2" s="1"/>
      <c r="K2" s="1"/>
      <c r="L2" s="1"/>
      <c r="M2" s="1"/>
      <c r="N2" s="2"/>
      <c r="O2" s="2" t="s">
        <v>0</v>
      </c>
      <c r="P2" t="s">
        <v>76</v>
      </c>
    </row>
    <row r="3" spans="1:21" ht="33" customHeight="1" thickBot="1">
      <c r="A3" s="35" t="s">
        <v>1</v>
      </c>
      <c r="B3" s="36"/>
      <c r="C3" s="310"/>
      <c r="D3" s="311"/>
      <c r="E3" s="311"/>
      <c r="F3" s="311"/>
      <c r="G3" s="311"/>
      <c r="H3" s="311"/>
      <c r="I3" s="312"/>
      <c r="J3" s="37" t="s">
        <v>33</v>
      </c>
      <c r="K3" s="310" t="s">
        <v>183</v>
      </c>
      <c r="L3" s="313"/>
      <c r="M3" s="311"/>
      <c r="N3" s="311"/>
      <c r="O3" s="314"/>
      <c r="P3" s="106" t="s">
        <v>45</v>
      </c>
      <c r="Q3" s="3"/>
    </row>
    <row r="4" spans="1:21" ht="33" customHeight="1">
      <c r="A4" s="315" t="s">
        <v>99</v>
      </c>
      <c r="B4" s="316"/>
      <c r="C4" s="38" t="s">
        <v>11</v>
      </c>
      <c r="D4" s="289" t="str">
        <f>IF(P4="","",VLOOKUP(P4,A17:J902,6,0))</f>
        <v/>
      </c>
      <c r="E4" s="290"/>
      <c r="F4" s="290"/>
      <c r="G4" s="290"/>
      <c r="H4" s="290"/>
      <c r="I4" s="290"/>
      <c r="J4" s="290"/>
      <c r="K4" s="290"/>
      <c r="L4" s="290"/>
      <c r="M4" s="290"/>
      <c r="N4" s="290"/>
      <c r="O4" s="291"/>
      <c r="P4" s="67"/>
      <c r="Q4" s="68" t="s">
        <v>100</v>
      </c>
      <c r="R4" s="292" t="s">
        <v>101</v>
      </c>
      <c r="S4" s="292"/>
      <c r="T4" s="292"/>
      <c r="U4" s="292"/>
    </row>
    <row r="5" spans="1:21" ht="33" customHeight="1">
      <c r="A5" s="317"/>
      <c r="B5" s="318"/>
      <c r="C5" s="8" t="s">
        <v>12</v>
      </c>
      <c r="D5" s="293" t="str">
        <f ca="1">IF(P4="","",INDIRECT(ADDRESS(MATCH(P4,A:A,0)+1,2)))</f>
        <v/>
      </c>
      <c r="E5" s="294"/>
      <c r="F5" s="295"/>
      <c r="G5" s="296" t="s">
        <v>18</v>
      </c>
      <c r="H5" s="297"/>
      <c r="I5" s="69"/>
      <c r="J5" s="6" t="s">
        <v>2</v>
      </c>
      <c r="K5" s="298" t="str">
        <f>IF(P4="","",VLOOKUP(P4,A17:J903,10,0))</f>
        <v/>
      </c>
      <c r="L5" s="299"/>
      <c r="M5" s="300"/>
      <c r="N5" s="300"/>
      <c r="O5" s="301"/>
      <c r="P5" s="3"/>
      <c r="R5" s="302" t="s">
        <v>186</v>
      </c>
      <c r="S5" s="302"/>
      <c r="T5" s="302"/>
      <c r="U5" s="302"/>
    </row>
    <row r="6" spans="1:21" ht="33" customHeight="1" thickBot="1">
      <c r="A6" s="319"/>
      <c r="B6" s="320"/>
      <c r="C6" s="39" t="s">
        <v>143</v>
      </c>
      <c r="D6" s="303" t="str">
        <f>IF(P4="","",VLOOKUP(P4,A20:AB1157,26,0))</f>
        <v/>
      </c>
      <c r="E6" s="304"/>
      <c r="F6" s="304"/>
      <c r="G6" s="304"/>
      <c r="H6" s="304"/>
      <c r="I6" s="305"/>
      <c r="J6" s="40" t="s">
        <v>19</v>
      </c>
      <c r="K6" s="262" t="str">
        <f>IF(P4="","可 否",VLOOKUP(P4,A20:AB1157,27,0))</f>
        <v>可 否</v>
      </c>
      <c r="L6" s="263"/>
      <c r="M6" s="96" t="s">
        <v>144</v>
      </c>
      <c r="N6" s="41"/>
      <c r="O6" s="60" t="str">
        <f>IF(P4="","可 否",VLOOKUP(P4,A20:AB1157,28,0))</f>
        <v>可 否</v>
      </c>
      <c r="P6" s="132" t="s">
        <v>187</v>
      </c>
      <c r="Q6" s="3"/>
      <c r="R6" s="70"/>
      <c r="S6" s="70"/>
      <c r="T6" s="70"/>
      <c r="U6" s="70"/>
    </row>
    <row r="7" spans="1:21" ht="33" customHeight="1">
      <c r="A7" s="283" t="s">
        <v>162</v>
      </c>
      <c r="B7" s="284"/>
      <c r="C7" s="38" t="s">
        <v>11</v>
      </c>
      <c r="D7" s="289" t="str">
        <f>IF(P7="","",VLOOKUP(P7,A20:J1159,6,0))</f>
        <v/>
      </c>
      <c r="E7" s="290"/>
      <c r="F7" s="290"/>
      <c r="G7" s="290"/>
      <c r="H7" s="290"/>
      <c r="I7" s="290"/>
      <c r="J7" s="290"/>
      <c r="K7" s="290"/>
      <c r="L7" s="290"/>
      <c r="M7" s="290"/>
      <c r="N7" s="290"/>
      <c r="O7" s="291"/>
      <c r="P7" s="67"/>
      <c r="Q7" s="68" t="s">
        <v>103</v>
      </c>
      <c r="R7" s="292" t="s">
        <v>104</v>
      </c>
      <c r="S7" s="292"/>
      <c r="T7" s="292"/>
      <c r="U7" s="292"/>
    </row>
    <row r="8" spans="1:21" ht="33" customHeight="1">
      <c r="A8" s="285"/>
      <c r="B8" s="286"/>
      <c r="C8" s="8" t="s">
        <v>12</v>
      </c>
      <c r="D8" s="293" t="str">
        <f ca="1">IF(P7="","",INDIRECT(ADDRESS(MATCH(P7,A:A,0)+1,2)))</f>
        <v/>
      </c>
      <c r="E8" s="294"/>
      <c r="F8" s="295"/>
      <c r="G8" s="296" t="s">
        <v>18</v>
      </c>
      <c r="H8" s="297"/>
      <c r="I8" s="69"/>
      <c r="J8" s="6" t="s">
        <v>2</v>
      </c>
      <c r="K8" s="298" t="str">
        <f>IF(P7="","",VLOOKUP(P7,A20:J1160,10,0))</f>
        <v/>
      </c>
      <c r="L8" s="299"/>
      <c r="M8" s="300"/>
      <c r="N8" s="300"/>
      <c r="O8" s="301"/>
      <c r="P8" s="3"/>
      <c r="R8" s="302" t="s">
        <v>102</v>
      </c>
      <c r="S8" s="302"/>
      <c r="T8" s="302"/>
      <c r="U8" s="302"/>
    </row>
    <row r="9" spans="1:21" ht="33" customHeight="1" thickBot="1">
      <c r="A9" s="287"/>
      <c r="B9" s="288"/>
      <c r="C9" s="39" t="s">
        <v>145</v>
      </c>
      <c r="D9" s="303" t="str">
        <f>IF(P7="","",VLOOKUP(P7,A20:AB1160,26,0))</f>
        <v/>
      </c>
      <c r="E9" s="304"/>
      <c r="F9" s="304"/>
      <c r="G9" s="304"/>
      <c r="H9" s="304"/>
      <c r="I9" s="305"/>
      <c r="J9" s="40" t="s">
        <v>19</v>
      </c>
      <c r="K9" s="262" t="str">
        <f>IF(P7="","可 否",VLOOKUP(P7,A20:AB1157,27,0))</f>
        <v>可 否</v>
      </c>
      <c r="L9" s="263"/>
      <c r="M9" s="96" t="s">
        <v>146</v>
      </c>
      <c r="N9" s="41"/>
      <c r="O9" s="60" t="str">
        <f>IF(P7="","可 否",VLOOKUP(P7,A20:AB1157,28,0))</f>
        <v>可 否</v>
      </c>
      <c r="P9" s="306" t="s">
        <v>147</v>
      </c>
      <c r="Q9" s="113">
        <v>2025</v>
      </c>
      <c r="R9" s="114" t="s">
        <v>37</v>
      </c>
    </row>
    <row r="10" spans="1:21" ht="33" customHeight="1">
      <c r="A10" s="42"/>
      <c r="B10" s="43"/>
      <c r="C10" s="95" t="s">
        <v>3</v>
      </c>
      <c r="D10" s="264">
        <f>COUNTIF(D20:D10149,"男")-COUNTIFS(D20:D10149,"男",P20:P10149,"削除")</f>
        <v>0</v>
      </c>
      <c r="E10" s="265"/>
      <c r="F10" s="266" t="s">
        <v>71</v>
      </c>
      <c r="G10" s="269"/>
      <c r="H10" s="270"/>
      <c r="I10" s="44" t="s">
        <v>148</v>
      </c>
      <c r="J10" s="45" t="s">
        <v>149</v>
      </c>
      <c r="K10" s="271" t="s">
        <v>44</v>
      </c>
      <c r="L10" s="272"/>
      <c r="M10" s="273"/>
      <c r="N10" s="271" t="s">
        <v>43</v>
      </c>
      <c r="O10" s="274"/>
      <c r="P10" s="307"/>
      <c r="Q10" s="115" t="s">
        <v>38</v>
      </c>
      <c r="R10" s="115">
        <v>1000</v>
      </c>
    </row>
    <row r="11" spans="1:21" ht="33" customHeight="1">
      <c r="A11" s="46" t="s">
        <v>105</v>
      </c>
      <c r="B11" s="31"/>
      <c r="C11" s="30" t="s">
        <v>5</v>
      </c>
      <c r="D11" s="275">
        <f>COUNTIF(D20:D10149,"女")-COUNTIFS(D20:D10149,"女",P20:P10149,"削除")</f>
        <v>0</v>
      </c>
      <c r="E11" s="276"/>
      <c r="F11" s="267"/>
      <c r="G11" s="277" t="s">
        <v>14</v>
      </c>
      <c r="H11" s="278"/>
      <c r="I11" s="21">
        <f>IF(K3=I10,VLOOKUP(I10,Q10:R14,2,FALSE),0)</f>
        <v>5000</v>
      </c>
      <c r="J11" s="21">
        <f>IF(K3=J10,VLOOKUP(J10,Q10:R14,2,FALSE),0)</f>
        <v>0</v>
      </c>
      <c r="K11" s="279">
        <f>IF(K3=K10,VLOOKUP(K10,Q10:R14,2,FALSE),0)</f>
        <v>0</v>
      </c>
      <c r="L11" s="280"/>
      <c r="M11" s="281"/>
      <c r="N11" s="279">
        <f>IF(K3=N10,VLOOKUP(N10,Q10:R14,2,FALSE),0)</f>
        <v>0</v>
      </c>
      <c r="O11" s="282"/>
      <c r="P11" s="72" t="s">
        <v>150</v>
      </c>
      <c r="Q11" s="115" t="s">
        <v>39</v>
      </c>
      <c r="R11" s="115">
        <v>2000</v>
      </c>
    </row>
    <row r="12" spans="1:21" ht="33" customHeight="1">
      <c r="A12" s="47"/>
      <c r="B12" s="31"/>
      <c r="C12" s="30" t="s">
        <v>68</v>
      </c>
      <c r="D12" s="275">
        <f>SUM(D10:E11)</f>
        <v>0</v>
      </c>
      <c r="E12" s="276"/>
      <c r="F12" s="267"/>
      <c r="G12" s="277" t="s">
        <v>6</v>
      </c>
      <c r="H12" s="278"/>
      <c r="I12" s="21">
        <f>IF(K3=I10,VLOOKUP("団体個人",Q10:R14,2,FALSE),0)*D12</f>
        <v>0</v>
      </c>
      <c r="J12" s="21">
        <f>IF(AND(K3=J10,P12&lt;&gt;""),VLOOKUP("団体個人",Q10:R14,2,FALSE)*P12,0)</f>
        <v>0</v>
      </c>
      <c r="K12" s="279">
        <f>IF(AND(K3=K10,P12&lt;&gt;""),VLOOKUP("団体個人",Q10:R14,2,FALSE)*P12,0)</f>
        <v>0</v>
      </c>
      <c r="L12" s="280"/>
      <c r="M12" s="281"/>
      <c r="N12" s="279">
        <f>IF(AND(K3=N10,P12&lt;&gt;""),VLOOKUP("団体個人",Q10:R14,2,FALSE)*P12,0)</f>
        <v>0</v>
      </c>
      <c r="O12" s="282"/>
      <c r="P12" s="102"/>
      <c r="Q12" s="115" t="s">
        <v>40</v>
      </c>
      <c r="R12" s="115">
        <v>5000</v>
      </c>
    </row>
    <row r="13" spans="1:21" ht="33" customHeight="1" thickBot="1">
      <c r="A13" s="48"/>
      <c r="B13" s="49"/>
      <c r="C13" s="253"/>
      <c r="D13" s="254"/>
      <c r="E13" s="255"/>
      <c r="F13" s="268"/>
      <c r="G13" s="256" t="s">
        <v>7</v>
      </c>
      <c r="H13" s="257"/>
      <c r="I13" s="50">
        <f>SUM(I11:I12)</f>
        <v>5000</v>
      </c>
      <c r="J13" s="50">
        <f>SUM(J11:J12)</f>
        <v>0</v>
      </c>
      <c r="K13" s="258">
        <f>SUM(K11:M12)</f>
        <v>0</v>
      </c>
      <c r="L13" s="259"/>
      <c r="M13" s="260"/>
      <c r="N13" s="258">
        <f>SUM(N11:O12)</f>
        <v>0</v>
      </c>
      <c r="O13" s="261"/>
      <c r="P13" s="3"/>
      <c r="Q13" s="115" t="s">
        <v>41</v>
      </c>
      <c r="R13" s="115">
        <v>5000</v>
      </c>
    </row>
    <row r="14" spans="1:21" ht="33" customHeight="1">
      <c r="A14" s="232" t="s">
        <v>73</v>
      </c>
      <c r="B14" s="233"/>
      <c r="C14" s="51" t="s">
        <v>69</v>
      </c>
      <c r="D14" s="236">
        <f>COUNTIF(M$20:M$10149,"*都*")-COUNTIFS(M$20:M$10149,"*都*",P$20:P$10149,"削除")</f>
        <v>0</v>
      </c>
      <c r="E14" s="237"/>
      <c r="F14" s="238" t="s">
        <v>72</v>
      </c>
      <c r="G14" s="240" t="s">
        <v>69</v>
      </c>
      <c r="H14" s="240"/>
      <c r="I14" s="52">
        <f>VLOOKUP(G14,Q10:R16,2,FALSE)*D14</f>
        <v>0</v>
      </c>
      <c r="J14" s="94" t="s">
        <v>63</v>
      </c>
      <c r="K14" s="241">
        <f>VLOOKUP(J14,Q10:R16,2,FALSE)*D15</f>
        <v>0</v>
      </c>
      <c r="L14" s="242"/>
      <c r="M14" s="243"/>
      <c r="N14" s="244"/>
      <c r="O14" s="245"/>
      <c r="P14" s="3"/>
      <c r="Q14" s="115" t="s">
        <v>42</v>
      </c>
      <c r="R14" s="115">
        <v>800</v>
      </c>
    </row>
    <row r="15" spans="1:21" ht="33" customHeight="1" thickBot="1">
      <c r="A15" s="234"/>
      <c r="B15" s="235"/>
      <c r="C15" s="53" t="s">
        <v>63</v>
      </c>
      <c r="D15" s="246">
        <f>COUNTIF(M$20:M$10149,"*日本*")-COUNTIFS(M$20:M$10149,"*日本*",P$20:P$10149,"削除")</f>
        <v>0</v>
      </c>
      <c r="E15" s="247"/>
      <c r="F15" s="239"/>
      <c r="G15" s="248" t="s">
        <v>7</v>
      </c>
      <c r="H15" s="249"/>
      <c r="I15" s="50">
        <f>SUM(I14,K14)</f>
        <v>0</v>
      </c>
      <c r="J15" s="250"/>
      <c r="K15" s="251"/>
      <c r="L15" s="251"/>
      <c r="M15" s="251"/>
      <c r="N15" s="251"/>
      <c r="O15" s="252"/>
      <c r="P15" s="3"/>
      <c r="Q15" s="116" t="s">
        <v>27</v>
      </c>
      <c r="R15" s="116">
        <v>800</v>
      </c>
    </row>
    <row r="16" spans="1:21" ht="33" customHeight="1" thickBot="1">
      <c r="A16" s="54" t="s">
        <v>70</v>
      </c>
      <c r="B16" s="55"/>
      <c r="C16" s="222"/>
      <c r="D16" s="223"/>
      <c r="E16" s="224"/>
      <c r="F16" s="56" t="s">
        <v>151</v>
      </c>
      <c r="G16" s="57"/>
      <c r="H16" s="58"/>
      <c r="I16" s="59">
        <f>SUM(I13:O13)+I15</f>
        <v>5000</v>
      </c>
      <c r="J16" s="225"/>
      <c r="K16" s="226"/>
      <c r="L16" s="226"/>
      <c r="M16" s="226"/>
      <c r="N16" s="226"/>
      <c r="O16" s="227"/>
      <c r="P16" s="3"/>
      <c r="Q16" s="116" t="s">
        <v>64</v>
      </c>
      <c r="R16" s="116">
        <v>1000</v>
      </c>
    </row>
    <row r="17" spans="1:19" ht="36" customHeight="1">
      <c r="A17" s="228" t="s">
        <v>20</v>
      </c>
      <c r="B17" s="229"/>
      <c r="C17" s="229"/>
      <c r="D17" s="229"/>
      <c r="E17" s="229"/>
      <c r="F17" s="229"/>
      <c r="G17" s="229"/>
      <c r="H17" s="229"/>
      <c r="I17" s="229"/>
      <c r="J17" s="229"/>
      <c r="K17" s="229"/>
      <c r="L17" s="229"/>
      <c r="M17" s="229"/>
      <c r="N17" s="229"/>
      <c r="O17" s="229"/>
      <c r="P17" s="230" t="s">
        <v>115</v>
      </c>
      <c r="Q17" s="231"/>
      <c r="R17" s="231"/>
      <c r="S17" s="71"/>
    </row>
    <row r="18" spans="1:19" ht="19.149999999999999" customHeight="1" thickBot="1">
      <c r="A18" s="10"/>
      <c r="B18" s="20" t="s">
        <v>74</v>
      </c>
      <c r="C18" s="4"/>
      <c r="D18" s="4"/>
      <c r="E18" s="4"/>
      <c r="F18" s="19"/>
      <c r="G18" s="19"/>
      <c r="H18" s="19"/>
      <c r="I18" s="19"/>
      <c r="J18" s="4"/>
      <c r="K18" s="4"/>
      <c r="L18" s="4"/>
      <c r="M18" s="4"/>
      <c r="N18" s="4"/>
      <c r="O18" s="4"/>
      <c r="P18" s="19"/>
      <c r="Q18" s="19"/>
      <c r="R18" s="72"/>
      <c r="S18" s="3"/>
    </row>
    <row r="19" spans="1:19" s="9" customFormat="1" ht="88.5" customHeight="1" thickBot="1">
      <c r="A19" s="73" t="s">
        <v>8</v>
      </c>
      <c r="B19" s="162" t="s">
        <v>106</v>
      </c>
      <c r="C19" s="163"/>
      <c r="D19" s="74" t="s">
        <v>9</v>
      </c>
      <c r="E19" s="76" t="s">
        <v>156</v>
      </c>
      <c r="F19" s="166" t="s">
        <v>116</v>
      </c>
      <c r="G19" s="167"/>
      <c r="H19" s="167"/>
      <c r="I19" s="168"/>
      <c r="J19" s="75" t="s">
        <v>107</v>
      </c>
      <c r="K19" s="76" t="s">
        <v>108</v>
      </c>
      <c r="L19" s="76" t="s">
        <v>182</v>
      </c>
      <c r="M19" s="77" t="s">
        <v>62</v>
      </c>
      <c r="N19" s="164" t="s">
        <v>10</v>
      </c>
      <c r="O19" s="165"/>
      <c r="P19" s="78"/>
      <c r="Q19" s="3"/>
    </row>
    <row r="20" spans="1:19" s="9" customFormat="1" ht="13.5" customHeight="1">
      <c r="A20" s="180" t="str">
        <f>IF(B21&lt;&gt;"",1,"")</f>
        <v/>
      </c>
      <c r="B20" s="214"/>
      <c r="C20" s="215"/>
      <c r="D20" s="216"/>
      <c r="E20" s="217"/>
      <c r="F20" s="218"/>
      <c r="G20" s="219"/>
      <c r="H20" s="219"/>
      <c r="I20" s="220"/>
      <c r="J20" s="221"/>
      <c r="K20" s="209"/>
      <c r="L20" s="209"/>
      <c r="M20" s="210"/>
      <c r="N20" s="212"/>
      <c r="O20" s="213"/>
      <c r="P20" s="177"/>
    </row>
    <row r="21" spans="1:19" ht="22.5" customHeight="1">
      <c r="A21" s="181"/>
      <c r="B21" s="178"/>
      <c r="C21" s="179"/>
      <c r="D21" s="185"/>
      <c r="E21" s="187"/>
      <c r="F21" s="191"/>
      <c r="G21" s="192"/>
      <c r="H21" s="192"/>
      <c r="I21" s="193"/>
      <c r="J21" s="195"/>
      <c r="K21" s="170"/>
      <c r="L21" s="170"/>
      <c r="M21" s="211"/>
      <c r="N21" s="175"/>
      <c r="O21" s="176"/>
      <c r="P21" s="177"/>
      <c r="Q21" s="3"/>
    </row>
    <row r="22" spans="1:19" s="9" customFormat="1" ht="13.5" customHeight="1">
      <c r="A22" s="180" t="str">
        <f>IF(B23&lt;&gt;"",MAX(A$20:A21)+1,"")</f>
        <v/>
      </c>
      <c r="B22" s="182"/>
      <c r="C22" s="183"/>
      <c r="D22" s="184"/>
      <c r="E22" s="186"/>
      <c r="F22" s="188"/>
      <c r="G22" s="189"/>
      <c r="H22" s="189"/>
      <c r="I22" s="190"/>
      <c r="J22" s="194"/>
      <c r="K22" s="169"/>
      <c r="L22" s="169"/>
      <c r="M22" s="171"/>
      <c r="N22" s="173"/>
      <c r="O22" s="174"/>
      <c r="P22" s="177"/>
    </row>
    <row r="23" spans="1:19" ht="22.5" customHeight="1">
      <c r="A23" s="181"/>
      <c r="B23" s="178"/>
      <c r="C23" s="179"/>
      <c r="D23" s="185"/>
      <c r="E23" s="187"/>
      <c r="F23" s="191"/>
      <c r="G23" s="192"/>
      <c r="H23" s="192"/>
      <c r="I23" s="193"/>
      <c r="J23" s="195"/>
      <c r="K23" s="170"/>
      <c r="L23" s="170"/>
      <c r="M23" s="172"/>
      <c r="N23" s="175"/>
      <c r="O23" s="176"/>
      <c r="P23" s="177"/>
      <c r="Q23" s="3"/>
    </row>
    <row r="24" spans="1:19" s="9" customFormat="1" ht="13.5" customHeight="1">
      <c r="A24" s="180" t="str">
        <f>IF(B25&lt;&gt;"",MAX(A$20:A23)+1,"")</f>
        <v/>
      </c>
      <c r="B24" s="182"/>
      <c r="C24" s="183"/>
      <c r="D24" s="184"/>
      <c r="E24" s="186"/>
      <c r="F24" s="188"/>
      <c r="G24" s="189"/>
      <c r="H24" s="189"/>
      <c r="I24" s="190"/>
      <c r="J24" s="194"/>
      <c r="K24" s="169"/>
      <c r="L24" s="169"/>
      <c r="M24" s="171"/>
      <c r="N24" s="173"/>
      <c r="O24" s="174"/>
      <c r="P24" s="177"/>
    </row>
    <row r="25" spans="1:19" ht="22.5" customHeight="1">
      <c r="A25" s="181"/>
      <c r="B25" s="178"/>
      <c r="C25" s="179"/>
      <c r="D25" s="185"/>
      <c r="E25" s="187"/>
      <c r="F25" s="191"/>
      <c r="G25" s="192"/>
      <c r="H25" s="192"/>
      <c r="I25" s="193"/>
      <c r="J25" s="195"/>
      <c r="K25" s="170"/>
      <c r="L25" s="170"/>
      <c r="M25" s="172"/>
      <c r="N25" s="175"/>
      <c r="O25" s="176"/>
      <c r="P25" s="177"/>
      <c r="Q25" s="3"/>
    </row>
    <row r="26" spans="1:19" s="9" customFormat="1" ht="13.5" customHeight="1">
      <c r="A26" s="180" t="str">
        <f>IF(B27&lt;&gt;"",MAX(A$20:A25)+1,"")</f>
        <v/>
      </c>
      <c r="B26" s="182"/>
      <c r="C26" s="183"/>
      <c r="D26" s="184"/>
      <c r="E26" s="186"/>
      <c r="F26" s="188"/>
      <c r="G26" s="189"/>
      <c r="H26" s="189"/>
      <c r="I26" s="190"/>
      <c r="J26" s="194"/>
      <c r="K26" s="169"/>
      <c r="L26" s="169"/>
      <c r="M26" s="171"/>
      <c r="N26" s="173"/>
      <c r="O26" s="174"/>
      <c r="P26" s="177"/>
    </row>
    <row r="27" spans="1:19" ht="22.5" customHeight="1">
      <c r="A27" s="181"/>
      <c r="B27" s="178"/>
      <c r="C27" s="179"/>
      <c r="D27" s="185"/>
      <c r="E27" s="187"/>
      <c r="F27" s="191"/>
      <c r="G27" s="192"/>
      <c r="H27" s="192"/>
      <c r="I27" s="193"/>
      <c r="J27" s="195"/>
      <c r="K27" s="170"/>
      <c r="L27" s="170"/>
      <c r="M27" s="172"/>
      <c r="N27" s="175"/>
      <c r="O27" s="176"/>
      <c r="P27" s="177"/>
      <c r="Q27" s="3"/>
    </row>
    <row r="28" spans="1:19" s="9" customFormat="1" ht="13.5" customHeight="1">
      <c r="A28" s="180" t="str">
        <f>IF(B29&lt;&gt;"",MAX(A$20:A27)+1,"")</f>
        <v/>
      </c>
      <c r="B28" s="182"/>
      <c r="C28" s="183"/>
      <c r="D28" s="184"/>
      <c r="E28" s="186"/>
      <c r="F28" s="188"/>
      <c r="G28" s="189"/>
      <c r="H28" s="189"/>
      <c r="I28" s="190"/>
      <c r="J28" s="194"/>
      <c r="K28" s="169"/>
      <c r="L28" s="169"/>
      <c r="M28" s="171"/>
      <c r="N28" s="173"/>
      <c r="O28" s="174"/>
      <c r="P28" s="177"/>
    </row>
    <row r="29" spans="1:19" ht="22.5" customHeight="1">
      <c r="A29" s="181"/>
      <c r="B29" s="178"/>
      <c r="C29" s="179"/>
      <c r="D29" s="185"/>
      <c r="E29" s="187"/>
      <c r="F29" s="191"/>
      <c r="G29" s="192"/>
      <c r="H29" s="192"/>
      <c r="I29" s="193"/>
      <c r="J29" s="195"/>
      <c r="K29" s="170"/>
      <c r="L29" s="170"/>
      <c r="M29" s="172"/>
      <c r="N29" s="175"/>
      <c r="O29" s="176"/>
      <c r="P29" s="177"/>
      <c r="Q29" s="3"/>
    </row>
    <row r="30" spans="1:19" s="9" customFormat="1" ht="13.5" customHeight="1">
      <c r="A30" s="180" t="str">
        <f>IF(B31&lt;&gt;"",MAX(A$20:A29)+1,"")</f>
        <v/>
      </c>
      <c r="B30" s="182"/>
      <c r="C30" s="183"/>
      <c r="D30" s="184"/>
      <c r="E30" s="186"/>
      <c r="F30" s="188"/>
      <c r="G30" s="189"/>
      <c r="H30" s="189"/>
      <c r="I30" s="190"/>
      <c r="J30" s="194"/>
      <c r="K30" s="169"/>
      <c r="L30" s="169"/>
      <c r="M30" s="171"/>
      <c r="N30" s="173"/>
      <c r="O30" s="174"/>
      <c r="P30" s="177"/>
    </row>
    <row r="31" spans="1:19" ht="22.5" customHeight="1">
      <c r="A31" s="181"/>
      <c r="B31" s="178"/>
      <c r="C31" s="179"/>
      <c r="D31" s="185"/>
      <c r="E31" s="187"/>
      <c r="F31" s="191"/>
      <c r="G31" s="192"/>
      <c r="H31" s="192"/>
      <c r="I31" s="193"/>
      <c r="J31" s="195"/>
      <c r="K31" s="170"/>
      <c r="L31" s="170"/>
      <c r="M31" s="172"/>
      <c r="N31" s="175"/>
      <c r="O31" s="176"/>
      <c r="P31" s="177"/>
      <c r="Q31" s="3"/>
    </row>
    <row r="32" spans="1:19" s="9" customFormat="1" ht="13.5" customHeight="1">
      <c r="A32" s="180" t="str">
        <f>IF(B33&lt;&gt;"",MAX(A$20:A31)+1,"")</f>
        <v/>
      </c>
      <c r="B32" s="182"/>
      <c r="C32" s="183"/>
      <c r="D32" s="184"/>
      <c r="E32" s="186"/>
      <c r="F32" s="188"/>
      <c r="G32" s="189"/>
      <c r="H32" s="189"/>
      <c r="I32" s="190"/>
      <c r="J32" s="194"/>
      <c r="K32" s="169"/>
      <c r="L32" s="169"/>
      <c r="M32" s="171"/>
      <c r="N32" s="173"/>
      <c r="O32" s="174"/>
      <c r="P32" s="177"/>
    </row>
    <row r="33" spans="1:17" ht="22.5" customHeight="1">
      <c r="A33" s="181"/>
      <c r="B33" s="178"/>
      <c r="C33" s="179"/>
      <c r="D33" s="185"/>
      <c r="E33" s="187"/>
      <c r="F33" s="191"/>
      <c r="G33" s="192"/>
      <c r="H33" s="192"/>
      <c r="I33" s="193"/>
      <c r="J33" s="195"/>
      <c r="K33" s="170"/>
      <c r="L33" s="170"/>
      <c r="M33" s="172"/>
      <c r="N33" s="175"/>
      <c r="O33" s="176"/>
      <c r="P33" s="177"/>
      <c r="Q33" s="3"/>
    </row>
    <row r="34" spans="1:17" s="9" customFormat="1" ht="13.5" customHeight="1">
      <c r="A34" s="180" t="str">
        <f>IF(B35&lt;&gt;"",MAX(A$20:A33)+1,"")</f>
        <v/>
      </c>
      <c r="B34" s="182"/>
      <c r="C34" s="183"/>
      <c r="D34" s="184"/>
      <c r="E34" s="186"/>
      <c r="F34" s="188"/>
      <c r="G34" s="189"/>
      <c r="H34" s="189"/>
      <c r="I34" s="190"/>
      <c r="J34" s="194"/>
      <c r="K34" s="169"/>
      <c r="L34" s="169"/>
      <c r="M34" s="171"/>
      <c r="N34" s="173"/>
      <c r="O34" s="174"/>
      <c r="P34" s="177"/>
    </row>
    <row r="35" spans="1:17" ht="22.5" customHeight="1">
      <c r="A35" s="181"/>
      <c r="B35" s="178"/>
      <c r="C35" s="179"/>
      <c r="D35" s="185"/>
      <c r="E35" s="187"/>
      <c r="F35" s="191"/>
      <c r="G35" s="192"/>
      <c r="H35" s="192"/>
      <c r="I35" s="193"/>
      <c r="J35" s="195"/>
      <c r="K35" s="170"/>
      <c r="L35" s="170"/>
      <c r="M35" s="172"/>
      <c r="N35" s="175"/>
      <c r="O35" s="176"/>
      <c r="P35" s="177"/>
      <c r="Q35" s="3"/>
    </row>
    <row r="36" spans="1:17" s="9" customFormat="1" ht="13.5" customHeight="1">
      <c r="A36" s="180" t="str">
        <f>IF(B37&lt;&gt;"",MAX(A$20:A35)+1,"")</f>
        <v/>
      </c>
      <c r="B36" s="182"/>
      <c r="C36" s="183"/>
      <c r="D36" s="184"/>
      <c r="E36" s="186"/>
      <c r="F36" s="188"/>
      <c r="G36" s="189"/>
      <c r="H36" s="189"/>
      <c r="I36" s="190"/>
      <c r="J36" s="194"/>
      <c r="K36" s="169"/>
      <c r="L36" s="169"/>
      <c r="M36" s="171"/>
      <c r="N36" s="173"/>
      <c r="O36" s="174"/>
      <c r="P36" s="177"/>
    </row>
    <row r="37" spans="1:17" ht="22.5" customHeight="1">
      <c r="A37" s="181"/>
      <c r="B37" s="178"/>
      <c r="C37" s="179"/>
      <c r="D37" s="185"/>
      <c r="E37" s="187"/>
      <c r="F37" s="191"/>
      <c r="G37" s="192"/>
      <c r="H37" s="192"/>
      <c r="I37" s="193"/>
      <c r="J37" s="195"/>
      <c r="K37" s="170"/>
      <c r="L37" s="170"/>
      <c r="M37" s="172"/>
      <c r="N37" s="175"/>
      <c r="O37" s="176"/>
      <c r="P37" s="177"/>
      <c r="Q37" s="3"/>
    </row>
    <row r="38" spans="1:17" s="9" customFormat="1" ht="13.5" customHeight="1">
      <c r="A38" s="180" t="str">
        <f>IF(B39&lt;&gt;"",MAX(A$20:A37)+1,"")</f>
        <v/>
      </c>
      <c r="B38" s="182"/>
      <c r="C38" s="183"/>
      <c r="D38" s="184"/>
      <c r="E38" s="186"/>
      <c r="F38" s="188"/>
      <c r="G38" s="189"/>
      <c r="H38" s="189"/>
      <c r="I38" s="190"/>
      <c r="J38" s="194"/>
      <c r="K38" s="169"/>
      <c r="L38" s="169"/>
      <c r="M38" s="171"/>
      <c r="N38" s="173"/>
      <c r="O38" s="174"/>
      <c r="P38" s="177"/>
    </row>
    <row r="39" spans="1:17" ht="22.5" customHeight="1">
      <c r="A39" s="181"/>
      <c r="B39" s="178"/>
      <c r="C39" s="179"/>
      <c r="D39" s="185"/>
      <c r="E39" s="187"/>
      <c r="F39" s="191"/>
      <c r="G39" s="192"/>
      <c r="H39" s="192"/>
      <c r="I39" s="193"/>
      <c r="J39" s="195"/>
      <c r="K39" s="170"/>
      <c r="L39" s="170"/>
      <c r="M39" s="172"/>
      <c r="N39" s="175"/>
      <c r="O39" s="176"/>
      <c r="P39" s="177"/>
      <c r="Q39" s="3"/>
    </row>
    <row r="40" spans="1:17" s="9" customFormat="1" ht="13.5" customHeight="1">
      <c r="A40" s="180" t="str">
        <f>IF(B41&lt;&gt;"",MAX(A$20:A39)+1,"")</f>
        <v/>
      </c>
      <c r="B40" s="182"/>
      <c r="C40" s="183"/>
      <c r="D40" s="184"/>
      <c r="E40" s="186"/>
      <c r="F40" s="188"/>
      <c r="G40" s="189"/>
      <c r="H40" s="189"/>
      <c r="I40" s="190"/>
      <c r="J40" s="194"/>
      <c r="K40" s="169"/>
      <c r="L40" s="169"/>
      <c r="M40" s="171"/>
      <c r="N40" s="173"/>
      <c r="O40" s="174"/>
      <c r="P40" s="177"/>
    </row>
    <row r="41" spans="1:17" ht="22.5" customHeight="1">
      <c r="A41" s="181"/>
      <c r="B41" s="178"/>
      <c r="C41" s="179"/>
      <c r="D41" s="185"/>
      <c r="E41" s="187"/>
      <c r="F41" s="191"/>
      <c r="G41" s="192"/>
      <c r="H41" s="192"/>
      <c r="I41" s="193"/>
      <c r="J41" s="195"/>
      <c r="K41" s="170"/>
      <c r="L41" s="170"/>
      <c r="M41" s="172"/>
      <c r="N41" s="175"/>
      <c r="O41" s="176"/>
      <c r="P41" s="177"/>
      <c r="Q41" s="3"/>
    </row>
    <row r="42" spans="1:17" s="9" customFormat="1" ht="13.5" customHeight="1">
      <c r="A42" s="180" t="str">
        <f>IF(B43&lt;&gt;"",MAX(A$20:A41)+1,"")</f>
        <v/>
      </c>
      <c r="B42" s="182"/>
      <c r="C42" s="183"/>
      <c r="D42" s="184"/>
      <c r="E42" s="186"/>
      <c r="F42" s="188"/>
      <c r="G42" s="189"/>
      <c r="H42" s="189"/>
      <c r="I42" s="190"/>
      <c r="J42" s="194"/>
      <c r="K42" s="169"/>
      <c r="L42" s="169"/>
      <c r="M42" s="171"/>
      <c r="N42" s="173"/>
      <c r="O42" s="174"/>
      <c r="P42" s="177"/>
    </row>
    <row r="43" spans="1:17" ht="22.5" customHeight="1">
      <c r="A43" s="181"/>
      <c r="B43" s="178"/>
      <c r="C43" s="179"/>
      <c r="D43" s="185"/>
      <c r="E43" s="187"/>
      <c r="F43" s="191"/>
      <c r="G43" s="192"/>
      <c r="H43" s="192"/>
      <c r="I43" s="193"/>
      <c r="J43" s="195"/>
      <c r="K43" s="170"/>
      <c r="L43" s="170"/>
      <c r="M43" s="172"/>
      <c r="N43" s="175"/>
      <c r="O43" s="176"/>
      <c r="P43" s="177"/>
      <c r="Q43" s="3"/>
    </row>
    <row r="44" spans="1:17" s="9" customFormat="1" ht="13.5" customHeight="1">
      <c r="A44" s="180" t="str">
        <f>IF(B45&lt;&gt;"",MAX(A$20:A43)+1,"")</f>
        <v/>
      </c>
      <c r="B44" s="182"/>
      <c r="C44" s="183"/>
      <c r="D44" s="184"/>
      <c r="E44" s="186"/>
      <c r="F44" s="188"/>
      <c r="G44" s="189"/>
      <c r="H44" s="189"/>
      <c r="I44" s="190"/>
      <c r="J44" s="194"/>
      <c r="K44" s="169"/>
      <c r="L44" s="169"/>
      <c r="M44" s="171"/>
      <c r="N44" s="173"/>
      <c r="O44" s="174"/>
      <c r="P44" s="177"/>
    </row>
    <row r="45" spans="1:17" ht="22.5" customHeight="1">
      <c r="A45" s="181"/>
      <c r="B45" s="178"/>
      <c r="C45" s="179"/>
      <c r="D45" s="185"/>
      <c r="E45" s="187"/>
      <c r="F45" s="191"/>
      <c r="G45" s="192"/>
      <c r="H45" s="192"/>
      <c r="I45" s="193"/>
      <c r="J45" s="195"/>
      <c r="K45" s="170"/>
      <c r="L45" s="170"/>
      <c r="M45" s="172"/>
      <c r="N45" s="175"/>
      <c r="O45" s="176"/>
      <c r="P45" s="177"/>
      <c r="Q45" s="3"/>
    </row>
    <row r="46" spans="1:17" s="9" customFormat="1" ht="13.5" customHeight="1">
      <c r="A46" s="180" t="str">
        <f>IF(B47&lt;&gt;"",MAX(A$20:A45)+1,"")</f>
        <v/>
      </c>
      <c r="B46" s="182"/>
      <c r="C46" s="183"/>
      <c r="D46" s="184"/>
      <c r="E46" s="186"/>
      <c r="F46" s="188"/>
      <c r="G46" s="189"/>
      <c r="H46" s="189"/>
      <c r="I46" s="190"/>
      <c r="J46" s="194"/>
      <c r="K46" s="169"/>
      <c r="L46" s="169"/>
      <c r="M46" s="171"/>
      <c r="N46" s="173"/>
      <c r="O46" s="174"/>
      <c r="P46" s="177"/>
    </row>
    <row r="47" spans="1:17" ht="22.5" customHeight="1">
      <c r="A47" s="181"/>
      <c r="B47" s="178"/>
      <c r="C47" s="179"/>
      <c r="D47" s="185"/>
      <c r="E47" s="187"/>
      <c r="F47" s="191"/>
      <c r="G47" s="192"/>
      <c r="H47" s="192"/>
      <c r="I47" s="193"/>
      <c r="J47" s="195"/>
      <c r="K47" s="170"/>
      <c r="L47" s="170"/>
      <c r="M47" s="172"/>
      <c r="N47" s="175"/>
      <c r="O47" s="176"/>
      <c r="P47" s="177"/>
      <c r="Q47" s="3"/>
    </row>
    <row r="48" spans="1:17" s="9" customFormat="1" ht="13.5" customHeight="1">
      <c r="A48" s="180" t="str">
        <f>IF(B49&lt;&gt;"",MAX(A$20:A47)+1,"")</f>
        <v/>
      </c>
      <c r="B48" s="182"/>
      <c r="C48" s="183"/>
      <c r="D48" s="184"/>
      <c r="E48" s="186"/>
      <c r="F48" s="188"/>
      <c r="G48" s="189"/>
      <c r="H48" s="189"/>
      <c r="I48" s="190"/>
      <c r="J48" s="194"/>
      <c r="K48" s="169"/>
      <c r="L48" s="169"/>
      <c r="M48" s="171"/>
      <c r="N48" s="173"/>
      <c r="O48" s="174"/>
      <c r="P48" s="177"/>
    </row>
    <row r="49" spans="1:17" ht="22.5" customHeight="1">
      <c r="A49" s="181"/>
      <c r="B49" s="178"/>
      <c r="C49" s="179"/>
      <c r="D49" s="185"/>
      <c r="E49" s="187"/>
      <c r="F49" s="191"/>
      <c r="G49" s="192"/>
      <c r="H49" s="192"/>
      <c r="I49" s="193"/>
      <c r="J49" s="195"/>
      <c r="K49" s="170"/>
      <c r="L49" s="170"/>
      <c r="M49" s="172"/>
      <c r="N49" s="175"/>
      <c r="O49" s="176"/>
      <c r="P49" s="177"/>
      <c r="Q49" s="3"/>
    </row>
    <row r="50" spans="1:17" s="9" customFormat="1" ht="13.5" customHeight="1">
      <c r="A50" s="180" t="str">
        <f>IF(B51&lt;&gt;"",MAX(A$20:A49)+1,"")</f>
        <v/>
      </c>
      <c r="B50" s="182"/>
      <c r="C50" s="183"/>
      <c r="D50" s="184"/>
      <c r="E50" s="186"/>
      <c r="F50" s="188"/>
      <c r="G50" s="189"/>
      <c r="H50" s="189"/>
      <c r="I50" s="190"/>
      <c r="J50" s="194"/>
      <c r="K50" s="169"/>
      <c r="L50" s="169"/>
      <c r="M50" s="171"/>
      <c r="N50" s="173"/>
      <c r="O50" s="174"/>
      <c r="P50" s="177"/>
    </row>
    <row r="51" spans="1:17" ht="22.5" customHeight="1">
      <c r="A51" s="181"/>
      <c r="B51" s="178"/>
      <c r="C51" s="179"/>
      <c r="D51" s="185"/>
      <c r="E51" s="187"/>
      <c r="F51" s="191"/>
      <c r="G51" s="192"/>
      <c r="H51" s="192"/>
      <c r="I51" s="193"/>
      <c r="J51" s="195"/>
      <c r="K51" s="170"/>
      <c r="L51" s="170"/>
      <c r="M51" s="172"/>
      <c r="N51" s="175"/>
      <c r="O51" s="176"/>
      <c r="P51" s="177"/>
      <c r="Q51" s="3"/>
    </row>
    <row r="52" spans="1:17" s="9" customFormat="1" ht="13.5" customHeight="1">
      <c r="A52" s="180" t="str">
        <f>IF(B53&lt;&gt;"",MAX(A$20:A51)+1,"")</f>
        <v/>
      </c>
      <c r="B52" s="182"/>
      <c r="C52" s="183"/>
      <c r="D52" s="184"/>
      <c r="E52" s="186"/>
      <c r="F52" s="188"/>
      <c r="G52" s="189"/>
      <c r="H52" s="189"/>
      <c r="I52" s="190"/>
      <c r="J52" s="194"/>
      <c r="K52" s="169"/>
      <c r="L52" s="169"/>
      <c r="M52" s="171"/>
      <c r="N52" s="173"/>
      <c r="O52" s="174"/>
      <c r="P52" s="177"/>
    </row>
    <row r="53" spans="1:17" ht="22.5" customHeight="1">
      <c r="A53" s="181"/>
      <c r="B53" s="178"/>
      <c r="C53" s="179"/>
      <c r="D53" s="185"/>
      <c r="E53" s="187"/>
      <c r="F53" s="191"/>
      <c r="G53" s="192"/>
      <c r="H53" s="192"/>
      <c r="I53" s="193"/>
      <c r="J53" s="195"/>
      <c r="K53" s="170"/>
      <c r="L53" s="170"/>
      <c r="M53" s="172"/>
      <c r="N53" s="175"/>
      <c r="O53" s="176"/>
      <c r="P53" s="177"/>
      <c r="Q53" s="3"/>
    </row>
    <row r="54" spans="1:17" s="9" customFormat="1" ht="13.5" customHeight="1">
      <c r="A54" s="180" t="str">
        <f>IF(B55&lt;&gt;"",MAX(A$20:A53)+1,"")</f>
        <v/>
      </c>
      <c r="B54" s="182"/>
      <c r="C54" s="183"/>
      <c r="D54" s="184"/>
      <c r="E54" s="186"/>
      <c r="F54" s="188"/>
      <c r="G54" s="189"/>
      <c r="H54" s="189"/>
      <c r="I54" s="190"/>
      <c r="J54" s="194"/>
      <c r="K54" s="169"/>
      <c r="L54" s="169"/>
      <c r="M54" s="171"/>
      <c r="N54" s="173"/>
      <c r="O54" s="174"/>
      <c r="P54" s="177"/>
    </row>
    <row r="55" spans="1:17" ht="22.5" customHeight="1">
      <c r="A55" s="181"/>
      <c r="B55" s="178"/>
      <c r="C55" s="179"/>
      <c r="D55" s="185"/>
      <c r="E55" s="187"/>
      <c r="F55" s="191"/>
      <c r="G55" s="192"/>
      <c r="H55" s="192"/>
      <c r="I55" s="193"/>
      <c r="J55" s="195"/>
      <c r="K55" s="170"/>
      <c r="L55" s="170"/>
      <c r="M55" s="172"/>
      <c r="N55" s="175"/>
      <c r="O55" s="176"/>
      <c r="P55" s="177"/>
      <c r="Q55" s="3"/>
    </row>
    <row r="56" spans="1:17" s="9" customFormat="1" ht="13.5" customHeight="1">
      <c r="A56" s="180" t="str">
        <f>IF(B57&lt;&gt;"",MAX(A$20:A55)+1,"")</f>
        <v/>
      </c>
      <c r="B56" s="182"/>
      <c r="C56" s="183"/>
      <c r="D56" s="184"/>
      <c r="E56" s="186"/>
      <c r="F56" s="188"/>
      <c r="G56" s="189"/>
      <c r="H56" s="189"/>
      <c r="I56" s="190"/>
      <c r="J56" s="194"/>
      <c r="K56" s="169"/>
      <c r="L56" s="169"/>
      <c r="M56" s="171"/>
      <c r="N56" s="173"/>
      <c r="O56" s="174"/>
      <c r="P56" s="177"/>
    </row>
    <row r="57" spans="1:17" ht="22.5" customHeight="1">
      <c r="A57" s="181"/>
      <c r="B57" s="178"/>
      <c r="C57" s="179"/>
      <c r="D57" s="185"/>
      <c r="E57" s="187"/>
      <c r="F57" s="191"/>
      <c r="G57" s="192"/>
      <c r="H57" s="192"/>
      <c r="I57" s="193"/>
      <c r="J57" s="195"/>
      <c r="K57" s="170"/>
      <c r="L57" s="170"/>
      <c r="M57" s="172"/>
      <c r="N57" s="175"/>
      <c r="O57" s="176"/>
      <c r="P57" s="177"/>
      <c r="Q57" s="3"/>
    </row>
    <row r="58" spans="1:17" s="9" customFormat="1" ht="13.5" customHeight="1">
      <c r="A58" s="180" t="str">
        <f>IF(B59&lt;&gt;"",MAX(A$20:A57)+1,"")</f>
        <v/>
      </c>
      <c r="B58" s="182"/>
      <c r="C58" s="183"/>
      <c r="D58" s="184"/>
      <c r="E58" s="186"/>
      <c r="F58" s="188"/>
      <c r="G58" s="189"/>
      <c r="H58" s="189"/>
      <c r="I58" s="190"/>
      <c r="J58" s="194"/>
      <c r="K58" s="169"/>
      <c r="L58" s="169"/>
      <c r="M58" s="171"/>
      <c r="N58" s="173"/>
      <c r="O58" s="174"/>
      <c r="P58" s="177"/>
    </row>
    <row r="59" spans="1:17" ht="22.5" customHeight="1">
      <c r="A59" s="181"/>
      <c r="B59" s="178"/>
      <c r="C59" s="179"/>
      <c r="D59" s="185"/>
      <c r="E59" s="187"/>
      <c r="F59" s="191"/>
      <c r="G59" s="192"/>
      <c r="H59" s="192"/>
      <c r="I59" s="193"/>
      <c r="J59" s="195"/>
      <c r="K59" s="170"/>
      <c r="L59" s="170"/>
      <c r="M59" s="172"/>
      <c r="N59" s="175"/>
      <c r="O59" s="176"/>
      <c r="P59" s="177"/>
      <c r="Q59" s="3"/>
    </row>
    <row r="60" spans="1:17" s="9" customFormat="1" ht="13.5" customHeight="1">
      <c r="A60" s="180" t="str">
        <f>IF(B61&lt;&gt;"",MAX(A$20:A59)+1,"")</f>
        <v/>
      </c>
      <c r="B60" s="182"/>
      <c r="C60" s="183"/>
      <c r="D60" s="184"/>
      <c r="E60" s="186"/>
      <c r="F60" s="188"/>
      <c r="G60" s="189"/>
      <c r="H60" s="189"/>
      <c r="I60" s="190"/>
      <c r="J60" s="194"/>
      <c r="K60" s="169"/>
      <c r="L60" s="169"/>
      <c r="M60" s="171"/>
      <c r="N60" s="173"/>
      <c r="O60" s="174"/>
      <c r="P60" s="177"/>
    </row>
    <row r="61" spans="1:17" ht="22.5" customHeight="1">
      <c r="A61" s="181"/>
      <c r="B61" s="178"/>
      <c r="C61" s="179"/>
      <c r="D61" s="185"/>
      <c r="E61" s="187"/>
      <c r="F61" s="191"/>
      <c r="G61" s="192"/>
      <c r="H61" s="192"/>
      <c r="I61" s="193"/>
      <c r="J61" s="195"/>
      <c r="K61" s="170"/>
      <c r="L61" s="170"/>
      <c r="M61" s="172"/>
      <c r="N61" s="175"/>
      <c r="O61" s="176"/>
      <c r="P61" s="177"/>
      <c r="Q61" s="3"/>
    </row>
    <row r="62" spans="1:17" s="9" customFormat="1" ht="13.5" customHeight="1">
      <c r="A62" s="180" t="str">
        <f>IF(B63&lt;&gt;"",MAX(A$20:A61)+1,"")</f>
        <v/>
      </c>
      <c r="B62" s="182"/>
      <c r="C62" s="183"/>
      <c r="D62" s="184"/>
      <c r="E62" s="186"/>
      <c r="F62" s="188"/>
      <c r="G62" s="189"/>
      <c r="H62" s="189"/>
      <c r="I62" s="190"/>
      <c r="J62" s="194"/>
      <c r="K62" s="169"/>
      <c r="L62" s="169"/>
      <c r="M62" s="171"/>
      <c r="N62" s="173"/>
      <c r="O62" s="174"/>
      <c r="P62" s="177"/>
    </row>
    <row r="63" spans="1:17" ht="22.5" customHeight="1">
      <c r="A63" s="181"/>
      <c r="B63" s="178"/>
      <c r="C63" s="179"/>
      <c r="D63" s="185"/>
      <c r="E63" s="187"/>
      <c r="F63" s="191"/>
      <c r="G63" s="192"/>
      <c r="H63" s="192"/>
      <c r="I63" s="193"/>
      <c r="J63" s="195"/>
      <c r="K63" s="170"/>
      <c r="L63" s="170"/>
      <c r="M63" s="172"/>
      <c r="N63" s="175"/>
      <c r="O63" s="176"/>
      <c r="P63" s="177"/>
      <c r="Q63" s="3"/>
    </row>
    <row r="64" spans="1:17" s="9" customFormat="1" ht="13.5" customHeight="1">
      <c r="A64" s="180" t="str">
        <f>IF(B65&lt;&gt;"",MAX(A$20:A63)+1,"")</f>
        <v/>
      </c>
      <c r="B64" s="182"/>
      <c r="C64" s="183"/>
      <c r="D64" s="184"/>
      <c r="E64" s="186"/>
      <c r="F64" s="188"/>
      <c r="G64" s="189"/>
      <c r="H64" s="189"/>
      <c r="I64" s="190"/>
      <c r="J64" s="194"/>
      <c r="K64" s="169"/>
      <c r="L64" s="169"/>
      <c r="M64" s="171"/>
      <c r="N64" s="173"/>
      <c r="O64" s="174"/>
      <c r="P64" s="177"/>
    </row>
    <row r="65" spans="1:17" ht="22.5" customHeight="1">
      <c r="A65" s="181"/>
      <c r="B65" s="178"/>
      <c r="C65" s="179"/>
      <c r="D65" s="185"/>
      <c r="E65" s="187"/>
      <c r="F65" s="191"/>
      <c r="G65" s="192"/>
      <c r="H65" s="192"/>
      <c r="I65" s="193"/>
      <c r="J65" s="195"/>
      <c r="K65" s="170"/>
      <c r="L65" s="170"/>
      <c r="M65" s="172"/>
      <c r="N65" s="175"/>
      <c r="O65" s="176"/>
      <c r="P65" s="177"/>
      <c r="Q65" s="3"/>
    </row>
    <row r="66" spans="1:17" s="9" customFormat="1" ht="13.5" customHeight="1">
      <c r="A66" s="180" t="str">
        <f>IF(B67&lt;&gt;"",MAX(A$20:A65)+1,"")</f>
        <v/>
      </c>
      <c r="B66" s="182"/>
      <c r="C66" s="183"/>
      <c r="D66" s="184"/>
      <c r="E66" s="186"/>
      <c r="F66" s="188"/>
      <c r="G66" s="189"/>
      <c r="H66" s="189"/>
      <c r="I66" s="190"/>
      <c r="J66" s="194"/>
      <c r="K66" s="169"/>
      <c r="L66" s="169"/>
      <c r="M66" s="171"/>
      <c r="N66" s="173"/>
      <c r="O66" s="174"/>
      <c r="P66" s="177"/>
    </row>
    <row r="67" spans="1:17" ht="22.5" customHeight="1">
      <c r="A67" s="181"/>
      <c r="B67" s="178"/>
      <c r="C67" s="179"/>
      <c r="D67" s="185"/>
      <c r="E67" s="187"/>
      <c r="F67" s="191"/>
      <c r="G67" s="192"/>
      <c r="H67" s="192"/>
      <c r="I67" s="193"/>
      <c r="J67" s="195"/>
      <c r="K67" s="170"/>
      <c r="L67" s="170"/>
      <c r="M67" s="172"/>
      <c r="N67" s="175"/>
      <c r="O67" s="176"/>
      <c r="P67" s="177"/>
      <c r="Q67" s="3"/>
    </row>
    <row r="68" spans="1:17" s="9" customFormat="1" ht="13.5" customHeight="1">
      <c r="A68" s="180" t="str">
        <f>IF(B69&lt;&gt;"",MAX(A$20:A21)+1,"")</f>
        <v/>
      </c>
      <c r="B68" s="182"/>
      <c r="C68" s="183"/>
      <c r="D68" s="184"/>
      <c r="E68" s="186"/>
      <c r="F68" s="188"/>
      <c r="G68" s="189"/>
      <c r="H68" s="189"/>
      <c r="I68" s="190"/>
      <c r="J68" s="194"/>
      <c r="K68" s="169"/>
      <c r="L68" s="169"/>
      <c r="M68" s="171"/>
      <c r="N68" s="173"/>
      <c r="O68" s="174"/>
      <c r="P68" s="177"/>
    </row>
    <row r="69" spans="1:17" ht="22.5" customHeight="1">
      <c r="A69" s="181"/>
      <c r="B69" s="178"/>
      <c r="C69" s="179"/>
      <c r="D69" s="185"/>
      <c r="E69" s="187"/>
      <c r="F69" s="191"/>
      <c r="G69" s="192"/>
      <c r="H69" s="192"/>
      <c r="I69" s="193"/>
      <c r="J69" s="195"/>
      <c r="K69" s="170"/>
      <c r="L69" s="170"/>
      <c r="M69" s="172"/>
      <c r="N69" s="175"/>
      <c r="O69" s="176"/>
      <c r="P69" s="177"/>
      <c r="Q69" s="3"/>
    </row>
    <row r="70" spans="1:17" s="9" customFormat="1" ht="13.5" customHeight="1">
      <c r="A70" s="180" t="str">
        <f>IF(B71&lt;&gt;"",MAX(A$20:A69)+1,"")</f>
        <v/>
      </c>
      <c r="B70" s="182"/>
      <c r="C70" s="183"/>
      <c r="D70" s="184"/>
      <c r="E70" s="186"/>
      <c r="F70" s="188"/>
      <c r="G70" s="189"/>
      <c r="H70" s="189"/>
      <c r="I70" s="190"/>
      <c r="J70" s="194"/>
      <c r="K70" s="169"/>
      <c r="L70" s="169"/>
      <c r="M70" s="171"/>
      <c r="N70" s="173"/>
      <c r="O70" s="174"/>
      <c r="P70" s="177"/>
    </row>
    <row r="71" spans="1:17" ht="22.5" customHeight="1">
      <c r="A71" s="181"/>
      <c r="B71" s="178"/>
      <c r="C71" s="179"/>
      <c r="D71" s="185"/>
      <c r="E71" s="187"/>
      <c r="F71" s="191"/>
      <c r="G71" s="192"/>
      <c r="H71" s="192"/>
      <c r="I71" s="193"/>
      <c r="J71" s="195"/>
      <c r="K71" s="170"/>
      <c r="L71" s="170"/>
      <c r="M71" s="172"/>
      <c r="N71" s="175"/>
      <c r="O71" s="176"/>
      <c r="P71" s="177"/>
      <c r="Q71" s="3"/>
    </row>
    <row r="72" spans="1:17" s="9" customFormat="1" ht="13.5" customHeight="1">
      <c r="A72" s="180" t="str">
        <f>IF(B73&lt;&gt;"",MAX(A$20:A71)+1,"")</f>
        <v/>
      </c>
      <c r="B72" s="182"/>
      <c r="C72" s="183"/>
      <c r="D72" s="184"/>
      <c r="E72" s="186"/>
      <c r="F72" s="188"/>
      <c r="G72" s="189"/>
      <c r="H72" s="189"/>
      <c r="I72" s="190"/>
      <c r="J72" s="194"/>
      <c r="K72" s="169"/>
      <c r="L72" s="169"/>
      <c r="M72" s="171"/>
      <c r="N72" s="173"/>
      <c r="O72" s="174"/>
      <c r="P72" s="177"/>
    </row>
    <row r="73" spans="1:17" ht="22.5" customHeight="1">
      <c r="A73" s="181"/>
      <c r="B73" s="178"/>
      <c r="C73" s="179"/>
      <c r="D73" s="185"/>
      <c r="E73" s="187"/>
      <c r="F73" s="191"/>
      <c r="G73" s="192"/>
      <c r="H73" s="192"/>
      <c r="I73" s="193"/>
      <c r="J73" s="195"/>
      <c r="K73" s="170"/>
      <c r="L73" s="170"/>
      <c r="M73" s="172"/>
      <c r="N73" s="175"/>
      <c r="O73" s="176"/>
      <c r="P73" s="177"/>
      <c r="Q73" s="3"/>
    </row>
    <row r="74" spans="1:17" s="9" customFormat="1" ht="13.5" customHeight="1">
      <c r="A74" s="180" t="str">
        <f>IF(B75&lt;&gt;"",MAX(A$20:A73)+1,"")</f>
        <v/>
      </c>
      <c r="B74" s="182"/>
      <c r="C74" s="183"/>
      <c r="D74" s="184"/>
      <c r="E74" s="186"/>
      <c r="F74" s="188"/>
      <c r="G74" s="189"/>
      <c r="H74" s="189"/>
      <c r="I74" s="190"/>
      <c r="J74" s="194"/>
      <c r="K74" s="169"/>
      <c r="L74" s="169"/>
      <c r="M74" s="171"/>
      <c r="N74" s="173"/>
      <c r="O74" s="174"/>
      <c r="P74" s="177"/>
    </row>
    <row r="75" spans="1:17" ht="22.5" customHeight="1">
      <c r="A75" s="181"/>
      <c r="B75" s="178"/>
      <c r="C75" s="179"/>
      <c r="D75" s="185"/>
      <c r="E75" s="187"/>
      <c r="F75" s="191"/>
      <c r="G75" s="192"/>
      <c r="H75" s="192"/>
      <c r="I75" s="193"/>
      <c r="J75" s="195"/>
      <c r="K75" s="170"/>
      <c r="L75" s="170"/>
      <c r="M75" s="172"/>
      <c r="N75" s="175"/>
      <c r="O75" s="176"/>
      <c r="P75" s="177"/>
      <c r="Q75" s="3"/>
    </row>
    <row r="76" spans="1:17" s="9" customFormat="1" ht="13.5" customHeight="1">
      <c r="A76" s="180" t="str">
        <f>IF(B77&lt;&gt;"",MAX(A$20:A75)+1,"")</f>
        <v/>
      </c>
      <c r="B76" s="182"/>
      <c r="C76" s="183"/>
      <c r="D76" s="184"/>
      <c r="E76" s="186"/>
      <c r="F76" s="188"/>
      <c r="G76" s="189"/>
      <c r="H76" s="189"/>
      <c r="I76" s="190"/>
      <c r="J76" s="194"/>
      <c r="K76" s="169"/>
      <c r="L76" s="169"/>
      <c r="M76" s="171"/>
      <c r="N76" s="173"/>
      <c r="O76" s="174"/>
      <c r="P76" s="177"/>
    </row>
    <row r="77" spans="1:17" ht="22.5" customHeight="1">
      <c r="A77" s="181"/>
      <c r="B77" s="178"/>
      <c r="C77" s="179"/>
      <c r="D77" s="185"/>
      <c r="E77" s="187"/>
      <c r="F77" s="191"/>
      <c r="G77" s="192"/>
      <c r="H77" s="192"/>
      <c r="I77" s="193"/>
      <c r="J77" s="195"/>
      <c r="K77" s="170"/>
      <c r="L77" s="170"/>
      <c r="M77" s="172"/>
      <c r="N77" s="175"/>
      <c r="O77" s="176"/>
      <c r="P77" s="177"/>
      <c r="Q77" s="3"/>
    </row>
    <row r="78" spans="1:17" s="9" customFormat="1" ht="13.5" customHeight="1">
      <c r="A78" s="180" t="str">
        <f>IF(B79&lt;&gt;"",MAX(A$20:A77)+1,"")</f>
        <v/>
      </c>
      <c r="B78" s="182"/>
      <c r="C78" s="183"/>
      <c r="D78" s="184"/>
      <c r="E78" s="186"/>
      <c r="F78" s="188"/>
      <c r="G78" s="189"/>
      <c r="H78" s="189"/>
      <c r="I78" s="190"/>
      <c r="J78" s="194"/>
      <c r="K78" s="169"/>
      <c r="L78" s="169"/>
      <c r="M78" s="171"/>
      <c r="N78" s="173"/>
      <c r="O78" s="174"/>
      <c r="P78" s="177"/>
    </row>
    <row r="79" spans="1:17" ht="22.5" customHeight="1">
      <c r="A79" s="181"/>
      <c r="B79" s="178"/>
      <c r="C79" s="179"/>
      <c r="D79" s="185"/>
      <c r="E79" s="187"/>
      <c r="F79" s="191"/>
      <c r="G79" s="192"/>
      <c r="H79" s="192"/>
      <c r="I79" s="193"/>
      <c r="J79" s="195"/>
      <c r="K79" s="170"/>
      <c r="L79" s="170"/>
      <c r="M79" s="172"/>
      <c r="N79" s="175"/>
      <c r="O79" s="176"/>
      <c r="P79" s="177"/>
      <c r="Q79" s="3"/>
    </row>
    <row r="80" spans="1:17" s="9" customFormat="1" ht="13.5" customHeight="1">
      <c r="A80" s="180" t="str">
        <f>IF(B81&lt;&gt;"",MAX(A$20:A79)+1,"")</f>
        <v/>
      </c>
      <c r="B80" s="182"/>
      <c r="C80" s="183"/>
      <c r="D80" s="184"/>
      <c r="E80" s="186"/>
      <c r="F80" s="188"/>
      <c r="G80" s="189"/>
      <c r="H80" s="189"/>
      <c r="I80" s="190"/>
      <c r="J80" s="194"/>
      <c r="K80" s="169"/>
      <c r="L80" s="169"/>
      <c r="M80" s="171"/>
      <c r="N80" s="173"/>
      <c r="O80" s="174"/>
      <c r="P80" s="177"/>
    </row>
    <row r="81" spans="1:17" ht="22.5" customHeight="1">
      <c r="A81" s="181"/>
      <c r="B81" s="178"/>
      <c r="C81" s="179"/>
      <c r="D81" s="185"/>
      <c r="E81" s="187"/>
      <c r="F81" s="191"/>
      <c r="G81" s="192"/>
      <c r="H81" s="192"/>
      <c r="I81" s="193"/>
      <c r="J81" s="195"/>
      <c r="K81" s="170"/>
      <c r="L81" s="170"/>
      <c r="M81" s="172"/>
      <c r="N81" s="175"/>
      <c r="O81" s="176"/>
      <c r="P81" s="177"/>
      <c r="Q81" s="3"/>
    </row>
    <row r="82" spans="1:17" s="9" customFormat="1" ht="13.5" customHeight="1">
      <c r="A82" s="180" t="str">
        <f>IF(B83&lt;&gt;"",MAX(A$20:A81)+1,"")</f>
        <v/>
      </c>
      <c r="B82" s="182"/>
      <c r="C82" s="183"/>
      <c r="D82" s="184"/>
      <c r="E82" s="186"/>
      <c r="F82" s="188"/>
      <c r="G82" s="189"/>
      <c r="H82" s="189"/>
      <c r="I82" s="190"/>
      <c r="J82" s="194"/>
      <c r="K82" s="169"/>
      <c r="L82" s="169"/>
      <c r="M82" s="171"/>
      <c r="N82" s="173"/>
      <c r="O82" s="174"/>
      <c r="P82" s="177"/>
    </row>
    <row r="83" spans="1:17" ht="22.5" customHeight="1">
      <c r="A83" s="181"/>
      <c r="B83" s="178"/>
      <c r="C83" s="179"/>
      <c r="D83" s="185"/>
      <c r="E83" s="187"/>
      <c r="F83" s="191"/>
      <c r="G83" s="192"/>
      <c r="H83" s="192"/>
      <c r="I83" s="193"/>
      <c r="J83" s="195"/>
      <c r="K83" s="170"/>
      <c r="L83" s="170"/>
      <c r="M83" s="172"/>
      <c r="N83" s="175"/>
      <c r="O83" s="176"/>
      <c r="P83" s="177"/>
      <c r="Q83" s="3"/>
    </row>
    <row r="84" spans="1:17" s="9" customFormat="1" ht="13.5" customHeight="1">
      <c r="A84" s="180" t="str">
        <f>IF(B85&lt;&gt;"",MAX(A$20:A83)+1,"")</f>
        <v/>
      </c>
      <c r="B84" s="182"/>
      <c r="C84" s="183"/>
      <c r="D84" s="184"/>
      <c r="E84" s="186"/>
      <c r="F84" s="188"/>
      <c r="G84" s="189"/>
      <c r="H84" s="189"/>
      <c r="I84" s="190"/>
      <c r="J84" s="194"/>
      <c r="K84" s="169"/>
      <c r="L84" s="169"/>
      <c r="M84" s="171"/>
      <c r="N84" s="173"/>
      <c r="O84" s="174"/>
      <c r="P84" s="177"/>
    </row>
    <row r="85" spans="1:17" ht="22.5" customHeight="1">
      <c r="A85" s="181"/>
      <c r="B85" s="178"/>
      <c r="C85" s="179"/>
      <c r="D85" s="185"/>
      <c r="E85" s="187"/>
      <c r="F85" s="191"/>
      <c r="G85" s="192"/>
      <c r="H85" s="192"/>
      <c r="I85" s="193"/>
      <c r="J85" s="195"/>
      <c r="K85" s="170"/>
      <c r="L85" s="170"/>
      <c r="M85" s="172"/>
      <c r="N85" s="175"/>
      <c r="O85" s="176"/>
      <c r="P85" s="177"/>
      <c r="Q85" s="3"/>
    </row>
    <row r="86" spans="1:17" s="9" customFormat="1" ht="13.5" customHeight="1">
      <c r="A86" s="180" t="str">
        <f>IF(B87&lt;&gt;"",MAX(A$20:A85)+1,"")</f>
        <v/>
      </c>
      <c r="B86" s="182"/>
      <c r="C86" s="183"/>
      <c r="D86" s="184"/>
      <c r="E86" s="186"/>
      <c r="F86" s="188"/>
      <c r="G86" s="189"/>
      <c r="H86" s="189"/>
      <c r="I86" s="190"/>
      <c r="J86" s="194"/>
      <c r="K86" s="169"/>
      <c r="L86" s="169"/>
      <c r="M86" s="171"/>
      <c r="N86" s="173"/>
      <c r="O86" s="174"/>
      <c r="P86" s="177"/>
    </row>
    <row r="87" spans="1:17" ht="22.5" customHeight="1">
      <c r="A87" s="181"/>
      <c r="B87" s="178"/>
      <c r="C87" s="179"/>
      <c r="D87" s="185"/>
      <c r="E87" s="187"/>
      <c r="F87" s="191"/>
      <c r="G87" s="192"/>
      <c r="H87" s="192"/>
      <c r="I87" s="193"/>
      <c r="J87" s="195"/>
      <c r="K87" s="170"/>
      <c r="L87" s="170"/>
      <c r="M87" s="172"/>
      <c r="N87" s="175"/>
      <c r="O87" s="176"/>
      <c r="P87" s="177"/>
      <c r="Q87" s="3"/>
    </row>
    <row r="88" spans="1:17" s="9" customFormat="1" ht="13.5" customHeight="1">
      <c r="A88" s="180" t="str">
        <f>IF(B89&lt;&gt;"",MAX(A$20:A87)+1,"")</f>
        <v/>
      </c>
      <c r="B88" s="182"/>
      <c r="C88" s="183"/>
      <c r="D88" s="184"/>
      <c r="E88" s="186"/>
      <c r="F88" s="188"/>
      <c r="G88" s="189"/>
      <c r="H88" s="189"/>
      <c r="I88" s="190"/>
      <c r="J88" s="194"/>
      <c r="K88" s="169"/>
      <c r="L88" s="169"/>
      <c r="M88" s="171"/>
      <c r="N88" s="173"/>
      <c r="O88" s="174"/>
      <c r="P88" s="177"/>
    </row>
    <row r="89" spans="1:17" ht="22.5" customHeight="1">
      <c r="A89" s="181"/>
      <c r="B89" s="178"/>
      <c r="C89" s="179"/>
      <c r="D89" s="185"/>
      <c r="E89" s="187"/>
      <c r="F89" s="191"/>
      <c r="G89" s="192"/>
      <c r="H89" s="192"/>
      <c r="I89" s="193"/>
      <c r="J89" s="195"/>
      <c r="K89" s="170"/>
      <c r="L89" s="170"/>
      <c r="M89" s="172"/>
      <c r="N89" s="175"/>
      <c r="O89" s="176"/>
      <c r="P89" s="177"/>
      <c r="Q89" s="3"/>
    </row>
    <row r="90" spans="1:17" s="9" customFormat="1" ht="13.5" customHeight="1">
      <c r="A90" s="180" t="str">
        <f>IF(B91&lt;&gt;"",MAX(A$20:A89)+1,"")</f>
        <v/>
      </c>
      <c r="B90" s="182"/>
      <c r="C90" s="183"/>
      <c r="D90" s="184"/>
      <c r="E90" s="186"/>
      <c r="F90" s="188"/>
      <c r="G90" s="189"/>
      <c r="H90" s="189"/>
      <c r="I90" s="190"/>
      <c r="J90" s="194"/>
      <c r="K90" s="169"/>
      <c r="L90" s="169"/>
      <c r="M90" s="171"/>
      <c r="N90" s="173"/>
      <c r="O90" s="174"/>
      <c r="P90" s="177"/>
    </row>
    <row r="91" spans="1:17" ht="22.5" customHeight="1">
      <c r="A91" s="181"/>
      <c r="B91" s="178"/>
      <c r="C91" s="179"/>
      <c r="D91" s="185"/>
      <c r="E91" s="187"/>
      <c r="F91" s="191"/>
      <c r="G91" s="192"/>
      <c r="H91" s="192"/>
      <c r="I91" s="193"/>
      <c r="J91" s="195"/>
      <c r="K91" s="170"/>
      <c r="L91" s="170"/>
      <c r="M91" s="172"/>
      <c r="N91" s="175"/>
      <c r="O91" s="176"/>
      <c r="P91" s="177"/>
      <c r="Q91" s="3"/>
    </row>
    <row r="92" spans="1:17" s="9" customFormat="1" ht="13.5" customHeight="1">
      <c r="A92" s="180" t="str">
        <f>IF(B93&lt;&gt;"",MAX(A$20:A91)+1,"")</f>
        <v/>
      </c>
      <c r="B92" s="182"/>
      <c r="C92" s="183"/>
      <c r="D92" s="184"/>
      <c r="E92" s="186"/>
      <c r="F92" s="188"/>
      <c r="G92" s="189"/>
      <c r="H92" s="189"/>
      <c r="I92" s="190"/>
      <c r="J92" s="194"/>
      <c r="K92" s="169"/>
      <c r="L92" s="169"/>
      <c r="M92" s="171"/>
      <c r="N92" s="173"/>
      <c r="O92" s="174"/>
      <c r="P92" s="177"/>
    </row>
    <row r="93" spans="1:17" ht="22.5" customHeight="1">
      <c r="A93" s="181"/>
      <c r="B93" s="178"/>
      <c r="C93" s="179"/>
      <c r="D93" s="185"/>
      <c r="E93" s="187"/>
      <c r="F93" s="191"/>
      <c r="G93" s="192"/>
      <c r="H93" s="192"/>
      <c r="I93" s="193"/>
      <c r="J93" s="195"/>
      <c r="K93" s="170"/>
      <c r="L93" s="170"/>
      <c r="M93" s="172"/>
      <c r="N93" s="175"/>
      <c r="O93" s="176"/>
      <c r="P93" s="177"/>
      <c r="Q93" s="3"/>
    </row>
    <row r="94" spans="1:17" s="9" customFormat="1" ht="13.5" customHeight="1">
      <c r="A94" s="180" t="str">
        <f>IF(B95&lt;&gt;"",MAX(A$20:A93)+1,"")</f>
        <v/>
      </c>
      <c r="B94" s="182"/>
      <c r="C94" s="183"/>
      <c r="D94" s="184"/>
      <c r="E94" s="186"/>
      <c r="F94" s="188"/>
      <c r="G94" s="189"/>
      <c r="H94" s="189"/>
      <c r="I94" s="190"/>
      <c r="J94" s="194"/>
      <c r="K94" s="169"/>
      <c r="L94" s="169"/>
      <c r="M94" s="171"/>
      <c r="N94" s="173"/>
      <c r="O94" s="174"/>
      <c r="P94" s="177"/>
    </row>
    <row r="95" spans="1:17" ht="22.5" customHeight="1">
      <c r="A95" s="181"/>
      <c r="B95" s="178"/>
      <c r="C95" s="179"/>
      <c r="D95" s="185"/>
      <c r="E95" s="187"/>
      <c r="F95" s="191"/>
      <c r="G95" s="192"/>
      <c r="H95" s="192"/>
      <c r="I95" s="193"/>
      <c r="J95" s="195"/>
      <c r="K95" s="170"/>
      <c r="L95" s="170"/>
      <c r="M95" s="172"/>
      <c r="N95" s="175"/>
      <c r="O95" s="176"/>
      <c r="P95" s="177"/>
      <c r="Q95" s="3"/>
    </row>
    <row r="96" spans="1:17" s="9" customFormat="1" ht="13.5" customHeight="1">
      <c r="A96" s="180" t="str">
        <f>IF(B97&lt;&gt;"",MAX(A$20:A95)+1,"")</f>
        <v/>
      </c>
      <c r="B96" s="182"/>
      <c r="C96" s="183"/>
      <c r="D96" s="184"/>
      <c r="E96" s="186"/>
      <c r="F96" s="188"/>
      <c r="G96" s="189"/>
      <c r="H96" s="189"/>
      <c r="I96" s="190"/>
      <c r="J96" s="194"/>
      <c r="K96" s="169"/>
      <c r="L96" s="169"/>
      <c r="M96" s="171"/>
      <c r="N96" s="173"/>
      <c r="O96" s="174"/>
      <c r="P96" s="177"/>
    </row>
    <row r="97" spans="1:17" ht="22.5" customHeight="1">
      <c r="A97" s="181"/>
      <c r="B97" s="178"/>
      <c r="C97" s="179"/>
      <c r="D97" s="185"/>
      <c r="E97" s="187"/>
      <c r="F97" s="191"/>
      <c r="G97" s="192"/>
      <c r="H97" s="192"/>
      <c r="I97" s="193"/>
      <c r="J97" s="195"/>
      <c r="K97" s="170"/>
      <c r="L97" s="170"/>
      <c r="M97" s="172"/>
      <c r="N97" s="175"/>
      <c r="O97" s="176"/>
      <c r="P97" s="177"/>
      <c r="Q97" s="3"/>
    </row>
    <row r="98" spans="1:17" s="9" customFormat="1" ht="13.5" customHeight="1">
      <c r="A98" s="180" t="str">
        <f>IF(B99&lt;&gt;"",MAX(A$20:A97)+1,"")</f>
        <v/>
      </c>
      <c r="B98" s="182"/>
      <c r="C98" s="183"/>
      <c r="D98" s="184"/>
      <c r="E98" s="186"/>
      <c r="F98" s="188"/>
      <c r="G98" s="189"/>
      <c r="H98" s="189"/>
      <c r="I98" s="190"/>
      <c r="J98" s="194"/>
      <c r="K98" s="169"/>
      <c r="L98" s="169"/>
      <c r="M98" s="171"/>
      <c r="N98" s="173"/>
      <c r="O98" s="174"/>
      <c r="P98" s="177"/>
    </row>
    <row r="99" spans="1:17" ht="22.5" customHeight="1" thickBot="1">
      <c r="A99" s="202"/>
      <c r="B99" s="200"/>
      <c r="C99" s="201"/>
      <c r="D99" s="203"/>
      <c r="E99" s="204"/>
      <c r="F99" s="205"/>
      <c r="G99" s="206"/>
      <c r="H99" s="206"/>
      <c r="I99" s="207"/>
      <c r="J99" s="208"/>
      <c r="K99" s="196"/>
      <c r="L99" s="196"/>
      <c r="M99" s="197"/>
      <c r="N99" s="198"/>
      <c r="O99" s="199"/>
      <c r="P99" s="177"/>
      <c r="Q99" s="3"/>
    </row>
    <row r="100" spans="1:17" ht="18.75">
      <c r="B100" s="66" t="s">
        <v>98</v>
      </c>
      <c r="C100" s="4"/>
      <c r="D100" s="4"/>
      <c r="E100" s="4"/>
      <c r="F100" s="19"/>
      <c r="G100" s="19"/>
      <c r="H100" s="19"/>
      <c r="I100" s="19"/>
      <c r="J100" s="19"/>
      <c r="K100" s="4"/>
      <c r="L100" s="4"/>
      <c r="M100" s="19"/>
      <c r="N100" s="79"/>
      <c r="O100"/>
    </row>
    <row r="101" spans="1:17">
      <c r="B101" s="66"/>
      <c r="N101" s="79"/>
      <c r="O101"/>
    </row>
    <row r="102" spans="1:17">
      <c r="O102"/>
    </row>
    <row r="103" spans="1:17">
      <c r="O103"/>
    </row>
    <row r="104" spans="1:17">
      <c r="O104"/>
    </row>
    <row r="105" spans="1:17">
      <c r="O105"/>
    </row>
    <row r="106" spans="1:17">
      <c r="O106"/>
    </row>
    <row r="107" spans="1:17">
      <c r="O107"/>
    </row>
    <row r="108" spans="1:17">
      <c r="O108"/>
    </row>
    <row r="109" spans="1:17">
      <c r="O109"/>
    </row>
    <row r="110" spans="1:17">
      <c r="O110"/>
    </row>
    <row r="111" spans="1:17">
      <c r="O111"/>
    </row>
    <row r="112" spans="1:17">
      <c r="O112"/>
    </row>
    <row r="113" spans="15:15">
      <c r="O113"/>
    </row>
    <row r="114" spans="15:15">
      <c r="O114"/>
    </row>
    <row r="115" spans="15:15">
      <c r="O115"/>
    </row>
    <row r="116" spans="15:15">
      <c r="O116"/>
    </row>
    <row r="117" spans="15:15">
      <c r="O117"/>
    </row>
    <row r="118" spans="15:15">
      <c r="O118"/>
    </row>
    <row r="119" spans="15:15">
      <c r="O119"/>
    </row>
    <row r="120" spans="15:15">
      <c r="O120"/>
    </row>
    <row r="121" spans="15:15">
      <c r="O121"/>
    </row>
    <row r="122" spans="15:15">
      <c r="O122"/>
    </row>
    <row r="123" spans="15:15">
      <c r="O123"/>
    </row>
    <row r="124" spans="15:15">
      <c r="O124"/>
    </row>
    <row r="125" spans="15:15">
      <c r="O125"/>
    </row>
    <row r="126" spans="15:15">
      <c r="O126"/>
    </row>
    <row r="127" spans="15:15">
      <c r="O127"/>
    </row>
    <row r="128" spans="15:15">
      <c r="O128"/>
    </row>
    <row r="129" spans="15:15">
      <c r="O129"/>
    </row>
    <row r="130" spans="15:15">
      <c r="O130"/>
    </row>
    <row r="131" spans="15:15">
      <c r="O131"/>
    </row>
    <row r="132" spans="15:15">
      <c r="O132"/>
    </row>
    <row r="133" spans="15:15">
      <c r="O133"/>
    </row>
    <row r="134" spans="15:15">
      <c r="O134"/>
    </row>
    <row r="135" spans="15:15">
      <c r="O135"/>
    </row>
    <row r="136" spans="15:15">
      <c r="O136"/>
    </row>
    <row r="137" spans="15:15">
      <c r="O137"/>
    </row>
    <row r="138" spans="15:15">
      <c r="O138"/>
    </row>
    <row r="139" spans="15:15">
      <c r="O139"/>
    </row>
    <row r="140" spans="15:15">
      <c r="O140"/>
    </row>
    <row r="141" spans="15:15">
      <c r="O141"/>
    </row>
    <row r="142" spans="15:15">
      <c r="O142"/>
    </row>
    <row r="143" spans="15:15">
      <c r="O143"/>
    </row>
    <row r="144" spans="15:15">
      <c r="O144"/>
    </row>
    <row r="145" spans="15:15">
      <c r="O145"/>
    </row>
    <row r="146" spans="15:15">
      <c r="O146"/>
    </row>
    <row r="147" spans="15:15">
      <c r="O147"/>
    </row>
    <row r="148" spans="15:15">
      <c r="O148"/>
    </row>
    <row r="149" spans="15:15">
      <c r="O149"/>
    </row>
    <row r="150" spans="15:15">
      <c r="O150"/>
    </row>
    <row r="151" spans="15:15">
      <c r="O151"/>
    </row>
    <row r="152" spans="15:15">
      <c r="O152"/>
    </row>
    <row r="153" spans="15:15">
      <c r="O153"/>
    </row>
    <row r="154" spans="15:15">
      <c r="O154"/>
    </row>
    <row r="155" spans="15:15">
      <c r="O155"/>
    </row>
    <row r="156" spans="15:15">
      <c r="O156"/>
    </row>
    <row r="157" spans="15:15">
      <c r="O157"/>
    </row>
    <row r="158" spans="15:15">
      <c r="O158"/>
    </row>
    <row r="159" spans="15:15">
      <c r="O159"/>
    </row>
    <row r="160" spans="15:15">
      <c r="O160"/>
    </row>
    <row r="161" spans="15:15">
      <c r="O161"/>
    </row>
    <row r="162" spans="15:15">
      <c r="O162"/>
    </row>
    <row r="163" spans="15:15">
      <c r="O163"/>
    </row>
    <row r="164" spans="15:15">
      <c r="O164"/>
    </row>
    <row r="165" spans="15:15">
      <c r="O165"/>
    </row>
    <row r="166" spans="15:15">
      <c r="O166"/>
    </row>
    <row r="167" spans="15:15">
      <c r="O167"/>
    </row>
    <row r="168" spans="15:15">
      <c r="O168"/>
    </row>
    <row r="169" spans="15:15">
      <c r="O169"/>
    </row>
    <row r="170" spans="15:15">
      <c r="O170"/>
    </row>
    <row r="171" spans="15:15">
      <c r="O171"/>
    </row>
    <row r="172" spans="15:15">
      <c r="O172"/>
    </row>
    <row r="173" spans="15:15">
      <c r="O173"/>
    </row>
    <row r="174" spans="15:15">
      <c r="O174"/>
    </row>
    <row r="175" spans="15:15">
      <c r="O175"/>
    </row>
    <row r="176" spans="15:15">
      <c r="O176"/>
    </row>
    <row r="177" spans="15:15">
      <c r="O177"/>
    </row>
    <row r="178" spans="15:15">
      <c r="O178"/>
    </row>
    <row r="179" spans="15:15">
      <c r="O179"/>
    </row>
    <row r="180" spans="15:15">
      <c r="O180"/>
    </row>
    <row r="181" spans="15:15">
      <c r="O181"/>
    </row>
    <row r="182" spans="15:15">
      <c r="O182"/>
    </row>
    <row r="183" spans="15:15">
      <c r="O183"/>
    </row>
    <row r="184" spans="15:15">
      <c r="O184"/>
    </row>
    <row r="185" spans="15:15">
      <c r="O185"/>
    </row>
    <row r="186" spans="15:15">
      <c r="O186"/>
    </row>
    <row r="187" spans="15:15">
      <c r="O187"/>
    </row>
    <row r="188" spans="15:15">
      <c r="O188"/>
    </row>
    <row r="189" spans="15:15">
      <c r="O189"/>
    </row>
    <row r="190" spans="15:15">
      <c r="O190"/>
    </row>
    <row r="191" spans="15:15">
      <c r="O191"/>
    </row>
    <row r="192" spans="15:15">
      <c r="O192"/>
    </row>
    <row r="193" spans="15:15">
      <c r="O193"/>
    </row>
    <row r="194" spans="15:15">
      <c r="O194"/>
    </row>
    <row r="195" spans="15:15">
      <c r="O195"/>
    </row>
    <row r="196" spans="15:15">
      <c r="O196"/>
    </row>
    <row r="197" spans="15:15">
      <c r="O197"/>
    </row>
    <row r="198" spans="15:15">
      <c r="O198"/>
    </row>
    <row r="199" spans="15:15">
      <c r="O199"/>
    </row>
    <row r="200" spans="15:15">
      <c r="O200"/>
    </row>
    <row r="201" spans="15:15">
      <c r="O201"/>
    </row>
    <row r="202" spans="15:15">
      <c r="O202"/>
    </row>
    <row r="203" spans="15:15">
      <c r="O203"/>
    </row>
    <row r="204" spans="15:15">
      <c r="O204"/>
    </row>
    <row r="205" spans="15:15">
      <c r="O205"/>
    </row>
    <row r="206" spans="15:15">
      <c r="O206"/>
    </row>
    <row r="207" spans="15:15">
      <c r="O207"/>
    </row>
    <row r="208" spans="15:15">
      <c r="O208"/>
    </row>
    <row r="209" spans="15:15">
      <c r="O209"/>
    </row>
    <row r="210" spans="15:15">
      <c r="O210"/>
    </row>
    <row r="211" spans="15:15">
      <c r="O211"/>
    </row>
    <row r="212" spans="15:15">
      <c r="O212"/>
    </row>
    <row r="213" spans="15:15">
      <c r="O213"/>
    </row>
    <row r="214" spans="15:15">
      <c r="O214"/>
    </row>
    <row r="215" spans="15:15">
      <c r="O215"/>
    </row>
    <row r="216" spans="15:15">
      <c r="O216"/>
    </row>
    <row r="217" spans="15:15">
      <c r="O217"/>
    </row>
    <row r="218" spans="15:15">
      <c r="O218"/>
    </row>
    <row r="219" spans="15:15">
      <c r="O219"/>
    </row>
    <row r="220" spans="15:15">
      <c r="O220"/>
    </row>
  </sheetData>
  <sheetProtection algorithmName="SHA-512" hashValue="/1DmA6e4JUvltSt8GAbHFQvr/BCiNgxuyi8k+CGSc1SmDh6rq4znmrlkjzUmViJayuj/sZ64oitu1SeiliF2OQ==" saltValue="h8Pmwz/WLMFxatl9J6R8HQ==" spinCount="100000" sheet="1" formatCells="0" formatRows="0" selectLockedCells="1" sort="0" autoFilter="0"/>
  <mergeCells count="535">
    <mergeCell ref="A1:O1"/>
    <mergeCell ref="C3:I3"/>
    <mergeCell ref="K3:O3"/>
    <mergeCell ref="A4:B6"/>
    <mergeCell ref="D4:O4"/>
    <mergeCell ref="R4:U4"/>
    <mergeCell ref="D5:F5"/>
    <mergeCell ref="G5:H5"/>
    <mergeCell ref="K5:O5"/>
    <mergeCell ref="R5:U5"/>
    <mergeCell ref="D6:I6"/>
    <mergeCell ref="K6:L6"/>
    <mergeCell ref="A7:B9"/>
    <mergeCell ref="D7:O7"/>
    <mergeCell ref="R7:U7"/>
    <mergeCell ref="D8:F8"/>
    <mergeCell ref="G8:H8"/>
    <mergeCell ref="K8:O8"/>
    <mergeCell ref="R8:U8"/>
    <mergeCell ref="D9:I9"/>
    <mergeCell ref="D12:E12"/>
    <mergeCell ref="G12:H12"/>
    <mergeCell ref="K12:M12"/>
    <mergeCell ref="N12:O12"/>
    <mergeCell ref="P9:P10"/>
    <mergeCell ref="C13:E13"/>
    <mergeCell ref="G13:H13"/>
    <mergeCell ref="K13:M13"/>
    <mergeCell ref="N13:O13"/>
    <mergeCell ref="K9:L9"/>
    <mergeCell ref="D10:E10"/>
    <mergeCell ref="F10:F13"/>
    <mergeCell ref="G10:H10"/>
    <mergeCell ref="K10:M10"/>
    <mergeCell ref="N10:O10"/>
    <mergeCell ref="D11:E11"/>
    <mergeCell ref="G11:H11"/>
    <mergeCell ref="K11:M11"/>
    <mergeCell ref="N11:O11"/>
    <mergeCell ref="C16:E16"/>
    <mergeCell ref="J16:O16"/>
    <mergeCell ref="A17:O17"/>
    <mergeCell ref="P17:R17"/>
    <mergeCell ref="A14:B15"/>
    <mergeCell ref="D14:E14"/>
    <mergeCell ref="F14:F15"/>
    <mergeCell ref="G14:H14"/>
    <mergeCell ref="K14:M14"/>
    <mergeCell ref="N14:O14"/>
    <mergeCell ref="D15:E15"/>
    <mergeCell ref="G15:H15"/>
    <mergeCell ref="J15:O15"/>
    <mergeCell ref="K20:K21"/>
    <mergeCell ref="L20:L21"/>
    <mergeCell ref="M20:M21"/>
    <mergeCell ref="N20:O21"/>
    <mergeCell ref="P20:P21"/>
    <mergeCell ref="B21:C21"/>
    <mergeCell ref="A20:A21"/>
    <mergeCell ref="B20:C20"/>
    <mergeCell ref="D20:D21"/>
    <mergeCell ref="E20:E21"/>
    <mergeCell ref="F20:I21"/>
    <mergeCell ref="J20:J21"/>
    <mergeCell ref="K68:K69"/>
    <mergeCell ref="L68:L69"/>
    <mergeCell ref="M68:M69"/>
    <mergeCell ref="N68:O69"/>
    <mergeCell ref="P68:P69"/>
    <mergeCell ref="B69:C69"/>
    <mergeCell ref="A68:A69"/>
    <mergeCell ref="B68:C68"/>
    <mergeCell ref="D68:D69"/>
    <mergeCell ref="E68:E69"/>
    <mergeCell ref="F68:I69"/>
    <mergeCell ref="J68:J69"/>
    <mergeCell ref="K70:K71"/>
    <mergeCell ref="L70:L71"/>
    <mergeCell ref="M70:M71"/>
    <mergeCell ref="N70:O71"/>
    <mergeCell ref="P70:P71"/>
    <mergeCell ref="B71:C71"/>
    <mergeCell ref="A70:A71"/>
    <mergeCell ref="B70:C70"/>
    <mergeCell ref="D70:D71"/>
    <mergeCell ref="E70:E71"/>
    <mergeCell ref="F70:I71"/>
    <mergeCell ref="J70:J71"/>
    <mergeCell ref="K72:K73"/>
    <mergeCell ref="L72:L73"/>
    <mergeCell ref="M72:M73"/>
    <mergeCell ref="N72:O73"/>
    <mergeCell ref="P72:P73"/>
    <mergeCell ref="B73:C73"/>
    <mergeCell ref="A72:A73"/>
    <mergeCell ref="B72:C72"/>
    <mergeCell ref="D72:D73"/>
    <mergeCell ref="E72:E73"/>
    <mergeCell ref="F72:I73"/>
    <mergeCell ref="J72:J73"/>
    <mergeCell ref="K74:K75"/>
    <mergeCell ref="L74:L75"/>
    <mergeCell ref="M74:M75"/>
    <mergeCell ref="N74:O75"/>
    <mergeCell ref="P74:P75"/>
    <mergeCell ref="B75:C75"/>
    <mergeCell ref="A74:A75"/>
    <mergeCell ref="B74:C74"/>
    <mergeCell ref="D74:D75"/>
    <mergeCell ref="E74:E75"/>
    <mergeCell ref="F74:I75"/>
    <mergeCell ref="J74:J75"/>
    <mergeCell ref="K76:K77"/>
    <mergeCell ref="L76:L77"/>
    <mergeCell ref="M76:M77"/>
    <mergeCell ref="N76:O77"/>
    <mergeCell ref="P76:P77"/>
    <mergeCell ref="B77:C77"/>
    <mergeCell ref="A76:A77"/>
    <mergeCell ref="B76:C76"/>
    <mergeCell ref="D76:D77"/>
    <mergeCell ref="E76:E77"/>
    <mergeCell ref="F76:I77"/>
    <mergeCell ref="J76:J77"/>
    <mergeCell ref="K78:K79"/>
    <mergeCell ref="L78:L79"/>
    <mergeCell ref="M78:M79"/>
    <mergeCell ref="N78:O79"/>
    <mergeCell ref="P78:P79"/>
    <mergeCell ref="B79:C79"/>
    <mergeCell ref="A78:A79"/>
    <mergeCell ref="B78:C78"/>
    <mergeCell ref="D78:D79"/>
    <mergeCell ref="E78:E79"/>
    <mergeCell ref="F78:I79"/>
    <mergeCell ref="J78:J79"/>
    <mergeCell ref="K80:K81"/>
    <mergeCell ref="L80:L81"/>
    <mergeCell ref="M80:M81"/>
    <mergeCell ref="N80:O81"/>
    <mergeCell ref="P80:P81"/>
    <mergeCell ref="B81:C81"/>
    <mergeCell ref="A80:A81"/>
    <mergeCell ref="B80:C80"/>
    <mergeCell ref="D80:D81"/>
    <mergeCell ref="E80:E81"/>
    <mergeCell ref="F80:I81"/>
    <mergeCell ref="J80:J81"/>
    <mergeCell ref="K82:K83"/>
    <mergeCell ref="L82:L83"/>
    <mergeCell ref="M82:M83"/>
    <mergeCell ref="N82:O83"/>
    <mergeCell ref="P82:P83"/>
    <mergeCell ref="B83:C83"/>
    <mergeCell ref="A82:A83"/>
    <mergeCell ref="B82:C82"/>
    <mergeCell ref="D82:D83"/>
    <mergeCell ref="E82:E83"/>
    <mergeCell ref="F82:I83"/>
    <mergeCell ref="J82:J83"/>
    <mergeCell ref="K84:K85"/>
    <mergeCell ref="L84:L85"/>
    <mergeCell ref="M84:M85"/>
    <mergeCell ref="N84:O85"/>
    <mergeCell ref="P84:P85"/>
    <mergeCell ref="B85:C85"/>
    <mergeCell ref="A84:A85"/>
    <mergeCell ref="B84:C84"/>
    <mergeCell ref="D84:D85"/>
    <mergeCell ref="E84:E85"/>
    <mergeCell ref="F84:I85"/>
    <mergeCell ref="J84:J85"/>
    <mergeCell ref="K86:K87"/>
    <mergeCell ref="L86:L87"/>
    <mergeCell ref="M86:M87"/>
    <mergeCell ref="N86:O87"/>
    <mergeCell ref="P86:P87"/>
    <mergeCell ref="B87:C87"/>
    <mergeCell ref="A86:A87"/>
    <mergeCell ref="B86:C86"/>
    <mergeCell ref="D86:D87"/>
    <mergeCell ref="E86:E87"/>
    <mergeCell ref="F86:I87"/>
    <mergeCell ref="J86:J87"/>
    <mergeCell ref="K88:K89"/>
    <mergeCell ref="L88:L89"/>
    <mergeCell ref="M88:M89"/>
    <mergeCell ref="N88:O89"/>
    <mergeCell ref="P88:P89"/>
    <mergeCell ref="B89:C89"/>
    <mergeCell ref="A88:A89"/>
    <mergeCell ref="B88:C88"/>
    <mergeCell ref="D88:D89"/>
    <mergeCell ref="E88:E89"/>
    <mergeCell ref="F88:I89"/>
    <mergeCell ref="J88:J89"/>
    <mergeCell ref="K90:K91"/>
    <mergeCell ref="L90:L91"/>
    <mergeCell ref="M90:M91"/>
    <mergeCell ref="N90:O91"/>
    <mergeCell ref="P90:P91"/>
    <mergeCell ref="B91:C91"/>
    <mergeCell ref="A90:A91"/>
    <mergeCell ref="B90:C90"/>
    <mergeCell ref="D90:D91"/>
    <mergeCell ref="E90:E91"/>
    <mergeCell ref="F90:I91"/>
    <mergeCell ref="J90:J91"/>
    <mergeCell ref="K92:K93"/>
    <mergeCell ref="L92:L93"/>
    <mergeCell ref="M92:M93"/>
    <mergeCell ref="N92:O93"/>
    <mergeCell ref="P92:P93"/>
    <mergeCell ref="B93:C93"/>
    <mergeCell ref="A92:A93"/>
    <mergeCell ref="B92:C92"/>
    <mergeCell ref="D92:D93"/>
    <mergeCell ref="E92:E93"/>
    <mergeCell ref="F92:I93"/>
    <mergeCell ref="J92:J93"/>
    <mergeCell ref="K94:K95"/>
    <mergeCell ref="L94:L95"/>
    <mergeCell ref="M94:M95"/>
    <mergeCell ref="N94:O95"/>
    <mergeCell ref="P94:P95"/>
    <mergeCell ref="B95:C95"/>
    <mergeCell ref="A94:A95"/>
    <mergeCell ref="B94:C94"/>
    <mergeCell ref="D94:D95"/>
    <mergeCell ref="E94:E95"/>
    <mergeCell ref="F94:I95"/>
    <mergeCell ref="J94:J95"/>
    <mergeCell ref="K96:K97"/>
    <mergeCell ref="L96:L97"/>
    <mergeCell ref="M96:M97"/>
    <mergeCell ref="N96:O97"/>
    <mergeCell ref="P96:P97"/>
    <mergeCell ref="B97:C97"/>
    <mergeCell ref="A96:A97"/>
    <mergeCell ref="B96:C96"/>
    <mergeCell ref="D96:D97"/>
    <mergeCell ref="E96:E97"/>
    <mergeCell ref="F96:I97"/>
    <mergeCell ref="J96:J97"/>
    <mergeCell ref="K98:K99"/>
    <mergeCell ref="L98:L99"/>
    <mergeCell ref="M98:M99"/>
    <mergeCell ref="N98:O99"/>
    <mergeCell ref="P98:P99"/>
    <mergeCell ref="B99:C99"/>
    <mergeCell ref="A98:A99"/>
    <mergeCell ref="B98:C98"/>
    <mergeCell ref="D98:D99"/>
    <mergeCell ref="E98:E99"/>
    <mergeCell ref="F98:I99"/>
    <mergeCell ref="J98:J99"/>
    <mergeCell ref="K22:K23"/>
    <mergeCell ref="L22:L23"/>
    <mergeCell ref="M22:M23"/>
    <mergeCell ref="N22:O23"/>
    <mergeCell ref="P22:P23"/>
    <mergeCell ref="B23:C23"/>
    <mergeCell ref="A22:A23"/>
    <mergeCell ref="B22:C22"/>
    <mergeCell ref="D22:D23"/>
    <mergeCell ref="E22:E23"/>
    <mergeCell ref="F22:I23"/>
    <mergeCell ref="J22:J23"/>
    <mergeCell ref="K24:K25"/>
    <mergeCell ref="L24:L25"/>
    <mergeCell ref="M24:M25"/>
    <mergeCell ref="N24:O25"/>
    <mergeCell ref="P24:P25"/>
    <mergeCell ref="B25:C25"/>
    <mergeCell ref="A24:A25"/>
    <mergeCell ref="B24:C24"/>
    <mergeCell ref="D24:D25"/>
    <mergeCell ref="E24:E25"/>
    <mergeCell ref="F24:I25"/>
    <mergeCell ref="J24:J25"/>
    <mergeCell ref="K26:K27"/>
    <mergeCell ref="L26:L27"/>
    <mergeCell ref="M26:M27"/>
    <mergeCell ref="N26:O27"/>
    <mergeCell ref="P26:P27"/>
    <mergeCell ref="B27:C27"/>
    <mergeCell ref="A26:A27"/>
    <mergeCell ref="B26:C26"/>
    <mergeCell ref="D26:D27"/>
    <mergeCell ref="E26:E27"/>
    <mergeCell ref="F26:I27"/>
    <mergeCell ref="J26:J27"/>
    <mergeCell ref="K28:K29"/>
    <mergeCell ref="L28:L29"/>
    <mergeCell ref="M28:M29"/>
    <mergeCell ref="N28:O29"/>
    <mergeCell ref="P28:P29"/>
    <mergeCell ref="B29:C29"/>
    <mergeCell ref="A28:A29"/>
    <mergeCell ref="B28:C28"/>
    <mergeCell ref="D28:D29"/>
    <mergeCell ref="E28:E29"/>
    <mergeCell ref="F28:I29"/>
    <mergeCell ref="J28:J29"/>
    <mergeCell ref="K30:K31"/>
    <mergeCell ref="L30:L31"/>
    <mergeCell ref="M30:M31"/>
    <mergeCell ref="N30:O31"/>
    <mergeCell ref="P30:P31"/>
    <mergeCell ref="B31:C31"/>
    <mergeCell ref="A30:A31"/>
    <mergeCell ref="B30:C30"/>
    <mergeCell ref="D30:D31"/>
    <mergeCell ref="E30:E31"/>
    <mergeCell ref="F30:I31"/>
    <mergeCell ref="J30:J31"/>
    <mergeCell ref="K32:K33"/>
    <mergeCell ref="L32:L33"/>
    <mergeCell ref="M32:M33"/>
    <mergeCell ref="N32:O33"/>
    <mergeCell ref="P32:P33"/>
    <mergeCell ref="B33:C33"/>
    <mergeCell ref="A32:A33"/>
    <mergeCell ref="B32:C32"/>
    <mergeCell ref="D32:D33"/>
    <mergeCell ref="E32:E33"/>
    <mergeCell ref="F32:I33"/>
    <mergeCell ref="J32:J33"/>
    <mergeCell ref="K34:K35"/>
    <mergeCell ref="L34:L35"/>
    <mergeCell ref="M34:M35"/>
    <mergeCell ref="N34:O35"/>
    <mergeCell ref="P34:P35"/>
    <mergeCell ref="B35:C35"/>
    <mergeCell ref="A34:A35"/>
    <mergeCell ref="B34:C34"/>
    <mergeCell ref="D34:D35"/>
    <mergeCell ref="E34:E35"/>
    <mergeCell ref="F34:I35"/>
    <mergeCell ref="J34:J35"/>
    <mergeCell ref="K36:K37"/>
    <mergeCell ref="L36:L37"/>
    <mergeCell ref="M36:M37"/>
    <mergeCell ref="N36:O37"/>
    <mergeCell ref="P36:P37"/>
    <mergeCell ref="B37:C37"/>
    <mergeCell ref="A36:A37"/>
    <mergeCell ref="B36:C36"/>
    <mergeCell ref="D36:D37"/>
    <mergeCell ref="E36:E37"/>
    <mergeCell ref="F36:I37"/>
    <mergeCell ref="J36:J37"/>
    <mergeCell ref="K38:K39"/>
    <mergeCell ref="L38:L39"/>
    <mergeCell ref="M38:M39"/>
    <mergeCell ref="N38:O39"/>
    <mergeCell ref="P38:P39"/>
    <mergeCell ref="B39:C39"/>
    <mergeCell ref="A38:A39"/>
    <mergeCell ref="B38:C38"/>
    <mergeCell ref="D38:D39"/>
    <mergeCell ref="E38:E39"/>
    <mergeCell ref="F38:I39"/>
    <mergeCell ref="J38:J39"/>
    <mergeCell ref="K40:K41"/>
    <mergeCell ref="L40:L41"/>
    <mergeCell ref="M40:M41"/>
    <mergeCell ref="N40:O41"/>
    <mergeCell ref="P40:P41"/>
    <mergeCell ref="B41:C41"/>
    <mergeCell ref="A40:A41"/>
    <mergeCell ref="B40:C40"/>
    <mergeCell ref="D40:D41"/>
    <mergeCell ref="E40:E41"/>
    <mergeCell ref="F40:I41"/>
    <mergeCell ref="J40:J41"/>
    <mergeCell ref="K42:K43"/>
    <mergeCell ref="L42:L43"/>
    <mergeCell ref="M42:M43"/>
    <mergeCell ref="N42:O43"/>
    <mergeCell ref="P42:P43"/>
    <mergeCell ref="B43:C43"/>
    <mergeCell ref="A42:A43"/>
    <mergeCell ref="B42:C42"/>
    <mergeCell ref="D42:D43"/>
    <mergeCell ref="E42:E43"/>
    <mergeCell ref="F42:I43"/>
    <mergeCell ref="J42:J43"/>
    <mergeCell ref="K44:K45"/>
    <mergeCell ref="L44:L45"/>
    <mergeCell ref="M44:M45"/>
    <mergeCell ref="N44:O45"/>
    <mergeCell ref="P44:P45"/>
    <mergeCell ref="B45:C45"/>
    <mergeCell ref="A44:A45"/>
    <mergeCell ref="B44:C44"/>
    <mergeCell ref="D44:D45"/>
    <mergeCell ref="E44:E45"/>
    <mergeCell ref="F44:I45"/>
    <mergeCell ref="J44:J45"/>
    <mergeCell ref="K46:K47"/>
    <mergeCell ref="L46:L47"/>
    <mergeCell ref="M46:M47"/>
    <mergeCell ref="N46:O47"/>
    <mergeCell ref="P46:P47"/>
    <mergeCell ref="B47:C47"/>
    <mergeCell ref="A46:A47"/>
    <mergeCell ref="B46:C46"/>
    <mergeCell ref="D46:D47"/>
    <mergeCell ref="E46:E47"/>
    <mergeCell ref="F46:I47"/>
    <mergeCell ref="J46:J47"/>
    <mergeCell ref="K48:K49"/>
    <mergeCell ref="L48:L49"/>
    <mergeCell ref="M48:M49"/>
    <mergeCell ref="N48:O49"/>
    <mergeCell ref="P48:P49"/>
    <mergeCell ref="B49:C49"/>
    <mergeCell ref="A48:A49"/>
    <mergeCell ref="B48:C48"/>
    <mergeCell ref="D48:D49"/>
    <mergeCell ref="E48:E49"/>
    <mergeCell ref="F48:I49"/>
    <mergeCell ref="J48:J49"/>
    <mergeCell ref="K50:K51"/>
    <mergeCell ref="L50:L51"/>
    <mergeCell ref="M50:M51"/>
    <mergeCell ref="N50:O51"/>
    <mergeCell ref="P50:P51"/>
    <mergeCell ref="B51:C51"/>
    <mergeCell ref="A50:A51"/>
    <mergeCell ref="B50:C50"/>
    <mergeCell ref="D50:D51"/>
    <mergeCell ref="E50:E51"/>
    <mergeCell ref="F50:I51"/>
    <mergeCell ref="J50:J51"/>
    <mergeCell ref="K52:K53"/>
    <mergeCell ref="L52:L53"/>
    <mergeCell ref="M52:M53"/>
    <mergeCell ref="N52:O53"/>
    <mergeCell ref="P52:P53"/>
    <mergeCell ref="B53:C53"/>
    <mergeCell ref="A52:A53"/>
    <mergeCell ref="B52:C52"/>
    <mergeCell ref="D52:D53"/>
    <mergeCell ref="E52:E53"/>
    <mergeCell ref="F52:I53"/>
    <mergeCell ref="J52:J53"/>
    <mergeCell ref="K54:K55"/>
    <mergeCell ref="L54:L55"/>
    <mergeCell ref="M54:M55"/>
    <mergeCell ref="N54:O55"/>
    <mergeCell ref="P54:P55"/>
    <mergeCell ref="B55:C55"/>
    <mergeCell ref="A54:A55"/>
    <mergeCell ref="B54:C54"/>
    <mergeCell ref="D54:D55"/>
    <mergeCell ref="E54:E55"/>
    <mergeCell ref="F54:I55"/>
    <mergeCell ref="J54:J55"/>
    <mergeCell ref="M56:M57"/>
    <mergeCell ref="N56:O57"/>
    <mergeCell ref="P56:P57"/>
    <mergeCell ref="B57:C57"/>
    <mergeCell ref="A56:A57"/>
    <mergeCell ref="B56:C56"/>
    <mergeCell ref="D56:D57"/>
    <mergeCell ref="E56:E57"/>
    <mergeCell ref="F56:I57"/>
    <mergeCell ref="J56:J57"/>
    <mergeCell ref="B59:C59"/>
    <mergeCell ref="A58:A59"/>
    <mergeCell ref="B58:C58"/>
    <mergeCell ref="D58:D59"/>
    <mergeCell ref="E58:E59"/>
    <mergeCell ref="F58:I59"/>
    <mergeCell ref="J58:J59"/>
    <mergeCell ref="K56:K57"/>
    <mergeCell ref="L56:L57"/>
    <mergeCell ref="A62:A63"/>
    <mergeCell ref="B62:C62"/>
    <mergeCell ref="D62:D63"/>
    <mergeCell ref="E62:E63"/>
    <mergeCell ref="F62:I63"/>
    <mergeCell ref="J62:J63"/>
    <mergeCell ref="K60:K61"/>
    <mergeCell ref="L60:L61"/>
    <mergeCell ref="M60:M61"/>
    <mergeCell ref="B61:C61"/>
    <mergeCell ref="A60:A61"/>
    <mergeCell ref="B60:C60"/>
    <mergeCell ref="D60:D61"/>
    <mergeCell ref="E60:E61"/>
    <mergeCell ref="F60:I61"/>
    <mergeCell ref="J60:J61"/>
    <mergeCell ref="A66:A67"/>
    <mergeCell ref="B66:C66"/>
    <mergeCell ref="D66:D67"/>
    <mergeCell ref="E66:E67"/>
    <mergeCell ref="F66:I67"/>
    <mergeCell ref="J66:J67"/>
    <mergeCell ref="K64:K65"/>
    <mergeCell ref="L64:L65"/>
    <mergeCell ref="M64:M65"/>
    <mergeCell ref="B65:C65"/>
    <mergeCell ref="A64:A65"/>
    <mergeCell ref="B64:C64"/>
    <mergeCell ref="D64:D65"/>
    <mergeCell ref="E64:E65"/>
    <mergeCell ref="F64:I65"/>
    <mergeCell ref="J64:J65"/>
    <mergeCell ref="B19:C19"/>
    <mergeCell ref="N19:O19"/>
    <mergeCell ref="F19:I19"/>
    <mergeCell ref="K66:K67"/>
    <mergeCell ref="L66:L67"/>
    <mergeCell ref="M66:M67"/>
    <mergeCell ref="N66:O67"/>
    <mergeCell ref="P66:P67"/>
    <mergeCell ref="B67:C67"/>
    <mergeCell ref="N64:O65"/>
    <mergeCell ref="P64:P65"/>
    <mergeCell ref="K62:K63"/>
    <mergeCell ref="L62:L63"/>
    <mergeCell ref="M62:M63"/>
    <mergeCell ref="N62:O63"/>
    <mergeCell ref="P62:P63"/>
    <mergeCell ref="B63:C63"/>
    <mergeCell ref="N60:O61"/>
    <mergeCell ref="P60:P61"/>
    <mergeCell ref="K58:K59"/>
    <mergeCell ref="L58:L59"/>
    <mergeCell ref="M58:M59"/>
    <mergeCell ref="N58:O59"/>
    <mergeCell ref="P58:P59"/>
  </mergeCells>
  <phoneticPr fontId="5"/>
  <conditionalFormatting sqref="A20:A99">
    <cfRule type="expression" dxfId="25" priority="2">
      <formula>AND($A20="",$B21&lt;&gt;"")</formula>
    </cfRule>
  </conditionalFormatting>
  <dataValidations count="7">
    <dataValidation type="date" allowBlank="1" showInputMessage="1" showErrorMessage="1" sqref="E20:E99" xr:uid="{00000000-0002-0000-0300-000000000000}">
      <formula1>7306</formula1>
      <formula2>55153</formula2>
    </dataValidation>
    <dataValidation showInputMessage="1" showErrorMessage="1" sqref="K20:L23 K68:L69" xr:uid="{00000000-0002-0000-0300-000001000000}"/>
    <dataValidation type="list" showInputMessage="1" showErrorMessage="1" sqref="M96 M20 K24:M24 K70:M70 M26 M28 M30 M32 M34 M36 M38 M40 M42 M44 M46 M48 M50 M52 M54 M56 M58 M60 M62 M64 M66 M68 M72 M74 M76 M78 M80 M82 M84 M86 M88 M90 M92 M94 M22" xr:uid="{00000000-0002-0000-0300-000002000000}">
      <formula1>"都,日本 都"</formula1>
    </dataValidation>
    <dataValidation type="list" errorStyle="information" allowBlank="1" showInputMessage="1" showErrorMessage="1" sqref="O9 K6:L6 O6 K9:L9" xr:uid="{00000000-0002-0000-0300-000003000000}">
      <formula1>"可,否"</formula1>
    </dataValidation>
    <dataValidation type="list" allowBlank="1" showInputMessage="1" showErrorMessage="1" sqref="K3:O3" xr:uid="{00000000-0002-0000-0300-000004000000}">
      <formula1>"一般,高校,中学,小学"</formula1>
    </dataValidation>
    <dataValidation type="list" allowBlank="1" showInputMessage="1" showErrorMessage="1" sqref="D20:D25 D68:D71" xr:uid="{00000000-0002-0000-0300-000005000000}">
      <formula1>"男,女"</formula1>
    </dataValidation>
    <dataValidation type="list" allowBlank="1" showInputMessage="1" showErrorMessage="1" sqref="P20:P99" xr:uid="{00000000-0002-0000-0300-000006000000}">
      <formula1>",削除"</formula1>
    </dataValidation>
  </dataValidations>
  <printOptions gridLinesSet="0"/>
  <pageMargins left="0.6692913385826772" right="0.27559055118110237" top="0.51181102362204722" bottom="0.47244094488188981" header="0.51181102362204722" footer="0.39370078740157483"/>
  <pageSetup paperSize="8" scale="96" fitToHeight="0" orientation="portrait" blackAndWhite="1" horizontalDpi="300" verticalDpi="300" r:id="rId1"/>
  <headerFooter alignWithMargins="0"/>
  <rowBreaks count="1" manualBreakCount="1">
    <brk id="49" max="14" man="1"/>
  </rowBreaks>
  <drawing r:id="rId2"/>
  <extLst>
    <ext xmlns:x14="http://schemas.microsoft.com/office/spreadsheetml/2009/9/main" uri="{78C0D931-6437-407d-A8EE-F0AAD7539E65}">
      <x14:conditionalFormattings>
        <x14:conditionalFormatting xmlns:xm="http://schemas.microsoft.com/office/excel/2006/main">
          <x14:cfRule type="expression" priority="1" id="{6EB0C499-DA99-4128-BFC8-EC5DB8DF28C6}">
            <xm:f>AND($K$3="一般",半数判定!$I$2&lt;0.5)</xm:f>
            <x14:dxf>
              <fill>
                <patternFill>
                  <bgColor rgb="FFFF0000"/>
                </patternFill>
              </fill>
            </x14:dxf>
          </x14:cfRule>
          <xm:sqref>P6:R6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ummaryBelow="0"/>
    <pageSetUpPr fitToPage="1"/>
  </sheetPr>
  <dimension ref="A1:S68"/>
  <sheetViews>
    <sheetView zoomScaleNormal="100" workbookViewId="0">
      <selection activeCell="J5" sqref="J5"/>
    </sheetView>
  </sheetViews>
  <sheetFormatPr defaultRowHeight="13.5" outlineLevelRow="1"/>
  <cols>
    <col min="1" max="1" width="3" style="1" customWidth="1"/>
    <col min="2" max="3" width="10.625" style="1" customWidth="1"/>
    <col min="4" max="4" width="5.125" style="1" customWidth="1"/>
    <col min="5" max="5" width="11.875" style="1" customWidth="1"/>
    <col min="6" max="6" width="17.625" style="1" customWidth="1"/>
    <col min="7" max="7" width="7.625" style="1" customWidth="1"/>
    <col min="8" max="8" width="5.625" style="1" customWidth="1"/>
    <col min="9" max="10" width="10" style="1" customWidth="1"/>
    <col min="11" max="11" width="15.25" style="1" customWidth="1"/>
    <col min="12" max="13" width="4" style="1" customWidth="1"/>
    <col min="14" max="14" width="10.625" style="1" customWidth="1"/>
    <col min="15" max="15" width="15.25" style="1" customWidth="1"/>
    <col min="16" max="16384" width="9" style="61"/>
  </cols>
  <sheetData>
    <row r="1" spans="1:19" ht="24.75" customHeight="1" thickBot="1">
      <c r="A1" s="308" t="str">
        <f>DBCS(団体登録!Q9) &amp; "年度　練馬区バドミントン協会団体追加登録申込書"</f>
        <v>２０２５年度　練馬区バドミントン協会団体追加登録申込書</v>
      </c>
      <c r="B1" s="369"/>
      <c r="C1" s="369"/>
      <c r="D1" s="369"/>
      <c r="E1" s="369"/>
      <c r="F1" s="369"/>
      <c r="G1" s="369"/>
      <c r="H1" s="369"/>
      <c r="I1" s="369"/>
      <c r="J1" s="369"/>
      <c r="K1" s="369"/>
      <c r="L1" s="369"/>
      <c r="M1" s="369"/>
      <c r="N1" s="369"/>
      <c r="O1" s="26" t="s">
        <v>0</v>
      </c>
      <c r="P1" s="61" t="s">
        <v>76</v>
      </c>
    </row>
    <row r="2" spans="1:19" ht="22.5" customHeight="1">
      <c r="A2" s="81" t="s">
        <v>1</v>
      </c>
      <c r="B2" s="82"/>
      <c r="C2" s="370"/>
      <c r="D2" s="371"/>
      <c r="E2" s="371"/>
      <c r="F2" s="371"/>
      <c r="G2" s="371"/>
      <c r="H2" s="371"/>
      <c r="I2" s="371"/>
      <c r="J2" s="371"/>
      <c r="K2" s="372"/>
      <c r="L2" s="373" t="s">
        <v>33</v>
      </c>
      <c r="M2" s="374"/>
      <c r="N2" s="375"/>
      <c r="O2" s="83" t="s">
        <v>183</v>
      </c>
      <c r="P2" s="62" t="s">
        <v>45</v>
      </c>
      <c r="Q2" s="62"/>
      <c r="R2" s="62"/>
      <c r="S2" s="62"/>
    </row>
    <row r="3" spans="1:19" ht="22.5" customHeight="1">
      <c r="A3" s="376" t="s">
        <v>17</v>
      </c>
      <c r="B3" s="377"/>
      <c r="C3" s="378"/>
      <c r="D3" s="379"/>
      <c r="E3" s="379"/>
      <c r="F3" s="379"/>
      <c r="G3" s="379"/>
      <c r="H3" s="379"/>
      <c r="I3" s="379"/>
      <c r="J3" s="5"/>
      <c r="K3" s="6" t="s">
        <v>2</v>
      </c>
      <c r="L3" s="380"/>
      <c r="M3" s="381"/>
      <c r="N3" s="381"/>
      <c r="O3" s="382"/>
    </row>
    <row r="4" spans="1:19" ht="22.5" customHeight="1">
      <c r="A4" s="403" t="s">
        <v>67</v>
      </c>
      <c r="B4" s="404"/>
      <c r="C4" s="7" t="s">
        <v>3</v>
      </c>
      <c r="D4" s="275">
        <f>COUNTIF(D13:D80,"男")</f>
        <v>0</v>
      </c>
      <c r="E4" s="361"/>
      <c r="F4" s="409" t="s">
        <v>110</v>
      </c>
      <c r="G4" s="356"/>
      <c r="H4" s="357"/>
      <c r="I4" s="296" t="s">
        <v>111</v>
      </c>
      <c r="J4" s="358"/>
      <c r="K4" s="98" t="s">
        <v>4</v>
      </c>
      <c r="L4" s="296" t="s">
        <v>16</v>
      </c>
      <c r="M4" s="359"/>
      <c r="N4" s="360"/>
      <c r="O4" s="84" t="s">
        <v>15</v>
      </c>
    </row>
    <row r="5" spans="1:19" ht="22.5" customHeight="1">
      <c r="A5" s="405"/>
      <c r="B5" s="406"/>
      <c r="C5" s="29" t="s">
        <v>5</v>
      </c>
      <c r="D5" s="275">
        <f>COUNTIF(D13:D80,"女")</f>
        <v>0</v>
      </c>
      <c r="E5" s="361"/>
      <c r="F5" s="410"/>
      <c r="G5" s="277" t="s">
        <v>6</v>
      </c>
      <c r="H5" s="362"/>
      <c r="I5" s="63">
        <f>D6</f>
        <v>0</v>
      </c>
      <c r="J5" s="18">
        <f>IF(AND(D6&lt;&gt;0,O2="一般"),団体登録!R14,0)</f>
        <v>0</v>
      </c>
      <c r="K5" s="97">
        <f>IF(AND(O2="高校",P5&lt;&gt;""),団体登録!R14,0)</f>
        <v>0</v>
      </c>
      <c r="L5" s="363">
        <f>IF(AND(O2="中学",P5&lt;&gt;""),団体登録!R14,0)</f>
        <v>0</v>
      </c>
      <c r="M5" s="364"/>
      <c r="N5" s="365"/>
      <c r="O5" s="100">
        <f>IF(AND(O2="小学",P5&lt;&gt;""),団体登録!R14,0)</f>
        <v>0</v>
      </c>
      <c r="P5" s="103"/>
      <c r="Q5" s="61" t="s">
        <v>152</v>
      </c>
    </row>
    <row r="6" spans="1:19" ht="22.5" customHeight="1">
      <c r="A6" s="405"/>
      <c r="B6" s="406"/>
      <c r="C6" s="29" t="s">
        <v>13</v>
      </c>
      <c r="D6" s="275">
        <f>SUM(D4:E5)</f>
        <v>0</v>
      </c>
      <c r="E6" s="361"/>
      <c r="F6" s="411"/>
      <c r="G6" s="277" t="s">
        <v>7</v>
      </c>
      <c r="H6" s="362"/>
      <c r="I6" s="383">
        <f>(I5+P5)*J5</f>
        <v>0</v>
      </c>
      <c r="J6" s="365"/>
      <c r="K6" s="18">
        <f>P5*K5</f>
        <v>0</v>
      </c>
      <c r="L6" s="363">
        <f>P5*L5</f>
        <v>0</v>
      </c>
      <c r="M6" s="364"/>
      <c r="N6" s="365"/>
      <c r="O6" s="100">
        <f>P5*O5</f>
        <v>0</v>
      </c>
    </row>
    <row r="7" spans="1:19" ht="22.5" customHeight="1">
      <c r="A7" s="405"/>
      <c r="B7" s="406"/>
      <c r="C7" s="384"/>
      <c r="D7" s="385"/>
      <c r="E7" s="386"/>
      <c r="F7" s="393" t="s">
        <v>65</v>
      </c>
      <c r="G7" s="350" t="s">
        <v>69</v>
      </c>
      <c r="H7" s="350"/>
      <c r="I7" s="352">
        <f>VLOOKUP(G7,団体登録!$Q$10:$R$16,2,FALSE)*K7</f>
        <v>0</v>
      </c>
      <c r="J7" s="352"/>
      <c r="K7" s="32">
        <f>COUNTIF(N$13:N$80,"*都*")</f>
        <v>0</v>
      </c>
      <c r="L7" s="394"/>
      <c r="M7" s="395"/>
      <c r="N7" s="395"/>
      <c r="O7" s="396"/>
      <c r="P7" s="2"/>
      <c r="Q7" s="64"/>
    </row>
    <row r="8" spans="1:19" ht="22.5" customHeight="1">
      <c r="A8" s="405"/>
      <c r="B8" s="406"/>
      <c r="C8" s="387"/>
      <c r="D8" s="388"/>
      <c r="E8" s="389"/>
      <c r="F8" s="393"/>
      <c r="G8" s="350" t="s">
        <v>63</v>
      </c>
      <c r="H8" s="350"/>
      <c r="I8" s="352">
        <f>VLOOKUP(G8,団体登録!$Q$10:$R$16,2,FALSE)*K8</f>
        <v>0</v>
      </c>
      <c r="J8" s="352"/>
      <c r="K8" s="32">
        <f>COUNTIF(N$13:N$80,"*日本*")</f>
        <v>0</v>
      </c>
      <c r="L8" s="397"/>
      <c r="M8" s="398"/>
      <c r="N8" s="398"/>
      <c r="O8" s="399"/>
      <c r="P8" s="2"/>
      <c r="Q8" s="64"/>
    </row>
    <row r="9" spans="1:19" ht="22.5" customHeight="1">
      <c r="A9" s="405"/>
      <c r="B9" s="406"/>
      <c r="C9" s="387"/>
      <c r="D9" s="388"/>
      <c r="E9" s="389"/>
      <c r="F9" s="393"/>
      <c r="G9" s="350" t="s">
        <v>7</v>
      </c>
      <c r="H9" s="351"/>
      <c r="I9" s="352">
        <f>SUM(I7:I8)</f>
        <v>0</v>
      </c>
      <c r="J9" s="352"/>
      <c r="K9" s="33"/>
      <c r="L9" s="397"/>
      <c r="M9" s="398"/>
      <c r="N9" s="398"/>
      <c r="O9" s="399"/>
      <c r="P9" s="230" t="s">
        <v>115</v>
      </c>
      <c r="Q9" s="230"/>
      <c r="R9" s="230"/>
    </row>
    <row r="10" spans="1:19" ht="22.5" customHeight="1" thickBot="1">
      <c r="A10" s="407"/>
      <c r="B10" s="408"/>
      <c r="C10" s="390"/>
      <c r="D10" s="391"/>
      <c r="E10" s="392"/>
      <c r="F10" s="85" t="s">
        <v>66</v>
      </c>
      <c r="G10" s="86"/>
      <c r="H10" s="87"/>
      <c r="I10" s="353">
        <f>SUM(I9,I6:O6)</f>
        <v>0</v>
      </c>
      <c r="J10" s="353"/>
      <c r="K10" s="101"/>
      <c r="L10" s="400"/>
      <c r="M10" s="401"/>
      <c r="N10" s="401"/>
      <c r="O10" s="402"/>
      <c r="P10" s="230"/>
      <c r="Q10" s="230"/>
      <c r="R10" s="230"/>
    </row>
    <row r="11" spans="1:19" ht="15.75" customHeight="1" thickBot="1">
      <c r="A11" s="10"/>
      <c r="B11" s="20" t="s">
        <v>75</v>
      </c>
      <c r="C11" s="4"/>
      <c r="D11" s="4"/>
      <c r="E11" s="4"/>
      <c r="F11" s="20"/>
      <c r="G11" s="80"/>
      <c r="H11" s="80"/>
      <c r="I11" s="80"/>
      <c r="J11" s="80"/>
      <c r="K11" s="34"/>
      <c r="L11" s="34"/>
      <c r="M11" s="34"/>
      <c r="N11" s="34"/>
      <c r="O11" s="34"/>
    </row>
    <row r="12" spans="1:19" ht="42.75" customHeight="1">
      <c r="A12" s="73" t="s">
        <v>8</v>
      </c>
      <c r="B12" s="354" t="s">
        <v>112</v>
      </c>
      <c r="C12" s="355"/>
      <c r="D12" s="74" t="s">
        <v>9</v>
      </c>
      <c r="E12" s="76" t="s">
        <v>157</v>
      </c>
      <c r="F12" s="366" t="s">
        <v>158</v>
      </c>
      <c r="G12" s="367"/>
      <c r="H12" s="367"/>
      <c r="I12" s="367"/>
      <c r="J12" s="368"/>
      <c r="K12" s="75" t="s">
        <v>113</v>
      </c>
      <c r="L12" s="90" t="s">
        <v>108</v>
      </c>
      <c r="M12" s="90" t="s">
        <v>109</v>
      </c>
      <c r="N12" s="105" t="s">
        <v>117</v>
      </c>
      <c r="O12" s="88" t="s">
        <v>10</v>
      </c>
    </row>
    <row r="13" spans="1:19" ht="13.5" customHeight="1">
      <c r="A13" s="334"/>
      <c r="B13" s="336"/>
      <c r="C13" s="328"/>
      <c r="D13" s="171"/>
      <c r="E13" s="337"/>
      <c r="F13" s="339"/>
      <c r="G13" s="340"/>
      <c r="H13" s="340"/>
      <c r="I13" s="340"/>
      <c r="J13" s="341"/>
      <c r="K13" s="321"/>
      <c r="L13" s="321"/>
      <c r="M13" s="321"/>
      <c r="N13" s="323"/>
      <c r="O13" s="325"/>
    </row>
    <row r="14" spans="1:19" ht="21.75" customHeight="1">
      <c r="A14" s="345"/>
      <c r="B14" s="327"/>
      <c r="C14" s="328"/>
      <c r="D14" s="172"/>
      <c r="E14" s="346"/>
      <c r="F14" s="347"/>
      <c r="G14" s="348"/>
      <c r="H14" s="348"/>
      <c r="I14" s="348"/>
      <c r="J14" s="349"/>
      <c r="K14" s="322"/>
      <c r="L14" s="322"/>
      <c r="M14" s="322"/>
      <c r="N14" s="324"/>
      <c r="O14" s="326"/>
    </row>
    <row r="15" spans="1:19" ht="13.5" customHeight="1">
      <c r="A15" s="334"/>
      <c r="B15" s="336"/>
      <c r="C15" s="328"/>
      <c r="D15" s="171"/>
      <c r="E15" s="337"/>
      <c r="F15" s="339"/>
      <c r="G15" s="340"/>
      <c r="H15" s="340"/>
      <c r="I15" s="340"/>
      <c r="J15" s="341"/>
      <c r="K15" s="321"/>
      <c r="L15" s="321"/>
      <c r="M15" s="321"/>
      <c r="N15" s="323"/>
      <c r="O15" s="325"/>
    </row>
    <row r="16" spans="1:19" ht="21.75" customHeight="1">
      <c r="A16" s="345"/>
      <c r="B16" s="327"/>
      <c r="C16" s="328"/>
      <c r="D16" s="172"/>
      <c r="E16" s="346"/>
      <c r="F16" s="347"/>
      <c r="G16" s="348"/>
      <c r="H16" s="348"/>
      <c r="I16" s="348"/>
      <c r="J16" s="349"/>
      <c r="K16" s="322"/>
      <c r="L16" s="322"/>
      <c r="M16" s="322"/>
      <c r="N16" s="324"/>
      <c r="O16" s="326"/>
    </row>
    <row r="17" spans="1:15" ht="13.5" customHeight="1">
      <c r="A17" s="334"/>
      <c r="B17" s="336"/>
      <c r="C17" s="328"/>
      <c r="D17" s="171"/>
      <c r="E17" s="337"/>
      <c r="F17" s="339"/>
      <c r="G17" s="340"/>
      <c r="H17" s="340"/>
      <c r="I17" s="340"/>
      <c r="J17" s="341"/>
      <c r="K17" s="321"/>
      <c r="L17" s="321"/>
      <c r="M17" s="321"/>
      <c r="N17" s="323"/>
      <c r="O17" s="325"/>
    </row>
    <row r="18" spans="1:15" ht="21.75" customHeight="1">
      <c r="A18" s="345"/>
      <c r="B18" s="327"/>
      <c r="C18" s="328"/>
      <c r="D18" s="172"/>
      <c r="E18" s="346"/>
      <c r="F18" s="347"/>
      <c r="G18" s="348"/>
      <c r="H18" s="348"/>
      <c r="I18" s="348"/>
      <c r="J18" s="349"/>
      <c r="K18" s="322"/>
      <c r="L18" s="322"/>
      <c r="M18" s="322"/>
      <c r="N18" s="324"/>
      <c r="O18" s="326"/>
    </row>
    <row r="19" spans="1:15" ht="13.5" customHeight="1">
      <c r="A19" s="334"/>
      <c r="B19" s="336"/>
      <c r="C19" s="328"/>
      <c r="D19" s="171"/>
      <c r="E19" s="337"/>
      <c r="F19" s="339"/>
      <c r="G19" s="340"/>
      <c r="H19" s="340"/>
      <c r="I19" s="340"/>
      <c r="J19" s="341"/>
      <c r="K19" s="321"/>
      <c r="L19" s="321"/>
      <c r="M19" s="321"/>
      <c r="N19" s="323"/>
      <c r="O19" s="325"/>
    </row>
    <row r="20" spans="1:15" ht="21.75" customHeight="1">
      <c r="A20" s="345"/>
      <c r="B20" s="327"/>
      <c r="C20" s="328"/>
      <c r="D20" s="172"/>
      <c r="E20" s="346"/>
      <c r="F20" s="347"/>
      <c r="G20" s="348"/>
      <c r="H20" s="348"/>
      <c r="I20" s="348"/>
      <c r="J20" s="349"/>
      <c r="K20" s="322"/>
      <c r="L20" s="322"/>
      <c r="M20" s="322"/>
      <c r="N20" s="324"/>
      <c r="O20" s="326"/>
    </row>
    <row r="21" spans="1:15" ht="13.5" customHeight="1">
      <c r="A21" s="334"/>
      <c r="B21" s="336"/>
      <c r="C21" s="328"/>
      <c r="D21" s="171"/>
      <c r="E21" s="337"/>
      <c r="F21" s="339"/>
      <c r="G21" s="340"/>
      <c r="H21" s="340"/>
      <c r="I21" s="340"/>
      <c r="J21" s="341"/>
      <c r="K21" s="321"/>
      <c r="L21" s="321"/>
      <c r="M21" s="321"/>
      <c r="N21" s="323"/>
      <c r="O21" s="325"/>
    </row>
    <row r="22" spans="1:15" ht="21.75" customHeight="1">
      <c r="A22" s="345"/>
      <c r="B22" s="327"/>
      <c r="C22" s="328"/>
      <c r="D22" s="172"/>
      <c r="E22" s="346"/>
      <c r="F22" s="347"/>
      <c r="G22" s="348"/>
      <c r="H22" s="348"/>
      <c r="I22" s="348"/>
      <c r="J22" s="349"/>
      <c r="K22" s="322"/>
      <c r="L22" s="322"/>
      <c r="M22" s="322"/>
      <c r="N22" s="324"/>
      <c r="O22" s="326"/>
    </row>
    <row r="23" spans="1:15" ht="13.5" customHeight="1">
      <c r="A23" s="334"/>
      <c r="B23" s="336"/>
      <c r="C23" s="328"/>
      <c r="D23" s="171"/>
      <c r="E23" s="337"/>
      <c r="F23" s="339"/>
      <c r="G23" s="340"/>
      <c r="H23" s="340"/>
      <c r="I23" s="340"/>
      <c r="J23" s="341"/>
      <c r="K23" s="321"/>
      <c r="L23" s="321"/>
      <c r="M23" s="321"/>
      <c r="N23" s="323"/>
      <c r="O23" s="325"/>
    </row>
    <row r="24" spans="1:15" ht="21.75" customHeight="1">
      <c r="A24" s="345"/>
      <c r="B24" s="327"/>
      <c r="C24" s="328"/>
      <c r="D24" s="172"/>
      <c r="E24" s="346"/>
      <c r="F24" s="347"/>
      <c r="G24" s="348"/>
      <c r="H24" s="348"/>
      <c r="I24" s="348"/>
      <c r="J24" s="349"/>
      <c r="K24" s="322"/>
      <c r="L24" s="322"/>
      <c r="M24" s="322"/>
      <c r="N24" s="324"/>
      <c r="O24" s="326"/>
    </row>
    <row r="25" spans="1:15" ht="13.5" customHeight="1">
      <c r="A25" s="334"/>
      <c r="B25" s="336"/>
      <c r="C25" s="328"/>
      <c r="D25" s="171"/>
      <c r="E25" s="337"/>
      <c r="F25" s="339"/>
      <c r="G25" s="340"/>
      <c r="H25" s="340"/>
      <c r="I25" s="340"/>
      <c r="J25" s="341"/>
      <c r="K25" s="321"/>
      <c r="L25" s="321"/>
      <c r="M25" s="321"/>
      <c r="N25" s="323"/>
      <c r="O25" s="325"/>
    </row>
    <row r="26" spans="1:15" ht="21.75" customHeight="1">
      <c r="A26" s="345"/>
      <c r="B26" s="327"/>
      <c r="C26" s="328"/>
      <c r="D26" s="172"/>
      <c r="E26" s="346"/>
      <c r="F26" s="347"/>
      <c r="G26" s="348"/>
      <c r="H26" s="348"/>
      <c r="I26" s="348"/>
      <c r="J26" s="349"/>
      <c r="K26" s="322"/>
      <c r="L26" s="322"/>
      <c r="M26" s="322"/>
      <c r="N26" s="324"/>
      <c r="O26" s="326"/>
    </row>
    <row r="27" spans="1:15" ht="13.5" customHeight="1">
      <c r="A27" s="334"/>
      <c r="B27" s="336"/>
      <c r="C27" s="328"/>
      <c r="D27" s="171"/>
      <c r="E27" s="337"/>
      <c r="F27" s="339"/>
      <c r="G27" s="340"/>
      <c r="H27" s="340"/>
      <c r="I27" s="340"/>
      <c r="J27" s="341"/>
      <c r="K27" s="321"/>
      <c r="L27" s="321"/>
      <c r="M27" s="321"/>
      <c r="N27" s="323"/>
      <c r="O27" s="325"/>
    </row>
    <row r="28" spans="1:15" ht="21.75" customHeight="1" collapsed="1">
      <c r="A28" s="345"/>
      <c r="B28" s="327"/>
      <c r="C28" s="328"/>
      <c r="D28" s="172"/>
      <c r="E28" s="346"/>
      <c r="F28" s="347"/>
      <c r="G28" s="348"/>
      <c r="H28" s="348"/>
      <c r="I28" s="348"/>
      <c r="J28" s="349"/>
      <c r="K28" s="322"/>
      <c r="L28" s="322"/>
      <c r="M28" s="322"/>
      <c r="N28" s="324"/>
      <c r="O28" s="326"/>
    </row>
    <row r="29" spans="1:15" ht="13.5" hidden="1" customHeight="1" outlineLevel="1">
      <c r="A29" s="334"/>
      <c r="B29" s="336"/>
      <c r="C29" s="328"/>
      <c r="D29" s="171"/>
      <c r="E29" s="337"/>
      <c r="F29" s="339"/>
      <c r="G29" s="340"/>
      <c r="H29" s="340"/>
      <c r="I29" s="340"/>
      <c r="J29" s="341"/>
      <c r="K29" s="321"/>
      <c r="L29" s="321"/>
      <c r="M29" s="321"/>
      <c r="N29" s="323"/>
      <c r="O29" s="325"/>
    </row>
    <row r="30" spans="1:15" ht="21.75" hidden="1" customHeight="1" outlineLevel="1">
      <c r="A30" s="345"/>
      <c r="B30" s="327"/>
      <c r="C30" s="328"/>
      <c r="D30" s="172"/>
      <c r="E30" s="346"/>
      <c r="F30" s="347"/>
      <c r="G30" s="348"/>
      <c r="H30" s="348"/>
      <c r="I30" s="348"/>
      <c r="J30" s="349"/>
      <c r="K30" s="322"/>
      <c r="L30" s="322"/>
      <c r="M30" s="322"/>
      <c r="N30" s="324"/>
      <c r="O30" s="326"/>
    </row>
    <row r="31" spans="1:15" ht="13.5" hidden="1" customHeight="1" outlineLevel="1">
      <c r="A31" s="334"/>
      <c r="B31" s="336"/>
      <c r="C31" s="328"/>
      <c r="D31" s="171"/>
      <c r="E31" s="337"/>
      <c r="F31" s="339"/>
      <c r="G31" s="340"/>
      <c r="H31" s="340"/>
      <c r="I31" s="340"/>
      <c r="J31" s="341"/>
      <c r="K31" s="321"/>
      <c r="L31" s="321"/>
      <c r="M31" s="321"/>
      <c r="N31" s="323"/>
      <c r="O31" s="325"/>
    </row>
    <row r="32" spans="1:15" ht="21.75" hidden="1" customHeight="1" outlineLevel="1">
      <c r="A32" s="345"/>
      <c r="B32" s="327"/>
      <c r="C32" s="328"/>
      <c r="D32" s="172"/>
      <c r="E32" s="346"/>
      <c r="F32" s="347"/>
      <c r="G32" s="348"/>
      <c r="H32" s="348"/>
      <c r="I32" s="348"/>
      <c r="J32" s="349"/>
      <c r="K32" s="322"/>
      <c r="L32" s="322"/>
      <c r="M32" s="322"/>
      <c r="N32" s="324"/>
      <c r="O32" s="326"/>
    </row>
    <row r="33" spans="1:15" ht="13.5" hidden="1" customHeight="1" outlineLevel="1">
      <c r="A33" s="334"/>
      <c r="B33" s="336"/>
      <c r="C33" s="328"/>
      <c r="D33" s="171"/>
      <c r="E33" s="337"/>
      <c r="F33" s="339"/>
      <c r="G33" s="340"/>
      <c r="H33" s="340"/>
      <c r="I33" s="340"/>
      <c r="J33" s="341"/>
      <c r="K33" s="321"/>
      <c r="L33" s="321"/>
      <c r="M33" s="321"/>
      <c r="N33" s="323"/>
      <c r="O33" s="325"/>
    </row>
    <row r="34" spans="1:15" ht="21.75" hidden="1" customHeight="1" outlineLevel="1">
      <c r="A34" s="345"/>
      <c r="B34" s="327"/>
      <c r="C34" s="328"/>
      <c r="D34" s="172"/>
      <c r="E34" s="346"/>
      <c r="F34" s="347"/>
      <c r="G34" s="348"/>
      <c r="H34" s="348"/>
      <c r="I34" s="348"/>
      <c r="J34" s="349"/>
      <c r="K34" s="322"/>
      <c r="L34" s="322"/>
      <c r="M34" s="322"/>
      <c r="N34" s="324"/>
      <c r="O34" s="326"/>
    </row>
    <row r="35" spans="1:15" ht="13.5" hidden="1" customHeight="1" outlineLevel="1">
      <c r="A35" s="334"/>
      <c r="B35" s="336"/>
      <c r="C35" s="328"/>
      <c r="D35" s="171"/>
      <c r="E35" s="337"/>
      <c r="F35" s="339"/>
      <c r="G35" s="340"/>
      <c r="H35" s="340"/>
      <c r="I35" s="340"/>
      <c r="J35" s="341"/>
      <c r="K35" s="321"/>
      <c r="L35" s="321"/>
      <c r="M35" s="321"/>
      <c r="N35" s="323"/>
      <c r="O35" s="325"/>
    </row>
    <row r="36" spans="1:15" ht="21.75" hidden="1" customHeight="1" outlineLevel="1">
      <c r="A36" s="345"/>
      <c r="B36" s="327"/>
      <c r="C36" s="328"/>
      <c r="D36" s="172"/>
      <c r="E36" s="346"/>
      <c r="F36" s="347"/>
      <c r="G36" s="348"/>
      <c r="H36" s="348"/>
      <c r="I36" s="348"/>
      <c r="J36" s="349"/>
      <c r="K36" s="322"/>
      <c r="L36" s="322"/>
      <c r="M36" s="322"/>
      <c r="N36" s="324"/>
      <c r="O36" s="326"/>
    </row>
    <row r="37" spans="1:15" ht="13.5" hidden="1" customHeight="1" outlineLevel="1">
      <c r="A37" s="334"/>
      <c r="B37" s="336"/>
      <c r="C37" s="328"/>
      <c r="D37" s="171"/>
      <c r="E37" s="337"/>
      <c r="F37" s="339"/>
      <c r="G37" s="340"/>
      <c r="H37" s="340"/>
      <c r="I37" s="340"/>
      <c r="J37" s="341"/>
      <c r="K37" s="321"/>
      <c r="L37" s="321"/>
      <c r="M37" s="321"/>
      <c r="N37" s="323"/>
      <c r="O37" s="325"/>
    </row>
    <row r="38" spans="1:15" ht="21.75" hidden="1" customHeight="1" outlineLevel="1">
      <c r="A38" s="345"/>
      <c r="B38" s="327"/>
      <c r="C38" s="328"/>
      <c r="D38" s="172"/>
      <c r="E38" s="346"/>
      <c r="F38" s="347"/>
      <c r="G38" s="348"/>
      <c r="H38" s="348"/>
      <c r="I38" s="348"/>
      <c r="J38" s="349"/>
      <c r="K38" s="322"/>
      <c r="L38" s="322"/>
      <c r="M38" s="322"/>
      <c r="N38" s="324"/>
      <c r="O38" s="326"/>
    </row>
    <row r="39" spans="1:15" ht="13.5" hidden="1" customHeight="1" outlineLevel="1">
      <c r="A39" s="334"/>
      <c r="B39" s="336"/>
      <c r="C39" s="328"/>
      <c r="D39" s="171"/>
      <c r="E39" s="337"/>
      <c r="F39" s="339"/>
      <c r="G39" s="340"/>
      <c r="H39" s="340"/>
      <c r="I39" s="340"/>
      <c r="J39" s="341"/>
      <c r="K39" s="321"/>
      <c r="L39" s="321"/>
      <c r="M39" s="321"/>
      <c r="N39" s="323"/>
      <c r="O39" s="325"/>
    </row>
    <row r="40" spans="1:15" ht="21.75" hidden="1" customHeight="1" outlineLevel="1">
      <c r="A40" s="345"/>
      <c r="B40" s="327"/>
      <c r="C40" s="328"/>
      <c r="D40" s="172"/>
      <c r="E40" s="346"/>
      <c r="F40" s="347"/>
      <c r="G40" s="348"/>
      <c r="H40" s="348"/>
      <c r="I40" s="348"/>
      <c r="J40" s="349"/>
      <c r="K40" s="322"/>
      <c r="L40" s="322"/>
      <c r="M40" s="322"/>
      <c r="N40" s="324"/>
      <c r="O40" s="326"/>
    </row>
    <row r="41" spans="1:15" ht="13.5" hidden="1" customHeight="1" outlineLevel="1">
      <c r="A41" s="334"/>
      <c r="B41" s="336"/>
      <c r="C41" s="328"/>
      <c r="D41" s="171"/>
      <c r="E41" s="337"/>
      <c r="F41" s="339"/>
      <c r="G41" s="340"/>
      <c r="H41" s="340"/>
      <c r="I41" s="340"/>
      <c r="J41" s="341"/>
      <c r="K41" s="321"/>
      <c r="L41" s="321"/>
      <c r="M41" s="321"/>
      <c r="N41" s="323"/>
      <c r="O41" s="325"/>
    </row>
    <row r="42" spans="1:15" ht="21.75" hidden="1" customHeight="1" outlineLevel="1">
      <c r="A42" s="345"/>
      <c r="B42" s="327"/>
      <c r="C42" s="328"/>
      <c r="D42" s="172"/>
      <c r="E42" s="346"/>
      <c r="F42" s="347"/>
      <c r="G42" s="348"/>
      <c r="H42" s="348"/>
      <c r="I42" s="348"/>
      <c r="J42" s="349"/>
      <c r="K42" s="322"/>
      <c r="L42" s="322"/>
      <c r="M42" s="322"/>
      <c r="N42" s="324"/>
      <c r="O42" s="326"/>
    </row>
    <row r="43" spans="1:15" ht="13.5" hidden="1" customHeight="1" outlineLevel="1">
      <c r="A43" s="334"/>
      <c r="B43" s="336"/>
      <c r="C43" s="328"/>
      <c r="D43" s="171"/>
      <c r="E43" s="337"/>
      <c r="F43" s="339"/>
      <c r="G43" s="340"/>
      <c r="H43" s="340"/>
      <c r="I43" s="340"/>
      <c r="J43" s="341"/>
      <c r="K43" s="321"/>
      <c r="L43" s="321"/>
      <c r="M43" s="321"/>
      <c r="N43" s="323"/>
      <c r="O43" s="325"/>
    </row>
    <row r="44" spans="1:15" ht="21.75" hidden="1" customHeight="1" outlineLevel="1">
      <c r="A44" s="345"/>
      <c r="B44" s="327"/>
      <c r="C44" s="328"/>
      <c r="D44" s="172"/>
      <c r="E44" s="346"/>
      <c r="F44" s="347"/>
      <c r="G44" s="348"/>
      <c r="H44" s="348"/>
      <c r="I44" s="348"/>
      <c r="J44" s="349"/>
      <c r="K44" s="322"/>
      <c r="L44" s="322"/>
      <c r="M44" s="322"/>
      <c r="N44" s="324"/>
      <c r="O44" s="326"/>
    </row>
    <row r="45" spans="1:15" ht="13.5" hidden="1" customHeight="1" outlineLevel="1">
      <c r="A45" s="334"/>
      <c r="B45" s="336"/>
      <c r="C45" s="328"/>
      <c r="D45" s="171"/>
      <c r="E45" s="337"/>
      <c r="F45" s="339"/>
      <c r="G45" s="340"/>
      <c r="H45" s="340"/>
      <c r="I45" s="340"/>
      <c r="J45" s="341"/>
      <c r="K45" s="321"/>
      <c r="L45" s="321"/>
      <c r="M45" s="321"/>
      <c r="N45" s="323"/>
      <c r="O45" s="325"/>
    </row>
    <row r="46" spans="1:15" ht="21.75" hidden="1" customHeight="1" outlineLevel="1">
      <c r="A46" s="345"/>
      <c r="B46" s="327"/>
      <c r="C46" s="328"/>
      <c r="D46" s="172"/>
      <c r="E46" s="346"/>
      <c r="F46" s="347"/>
      <c r="G46" s="348"/>
      <c r="H46" s="348"/>
      <c r="I46" s="348"/>
      <c r="J46" s="349"/>
      <c r="K46" s="322"/>
      <c r="L46" s="322"/>
      <c r="M46" s="322"/>
      <c r="N46" s="324"/>
      <c r="O46" s="326"/>
    </row>
    <row r="47" spans="1:15" ht="13.5" hidden="1" customHeight="1" outlineLevel="1">
      <c r="A47" s="334"/>
      <c r="B47" s="336"/>
      <c r="C47" s="328"/>
      <c r="D47" s="171"/>
      <c r="E47" s="337"/>
      <c r="F47" s="339"/>
      <c r="G47" s="340"/>
      <c r="H47" s="340"/>
      <c r="I47" s="340"/>
      <c r="J47" s="341"/>
      <c r="K47" s="321"/>
      <c r="L47" s="321"/>
      <c r="M47" s="321"/>
      <c r="N47" s="323"/>
      <c r="O47" s="325"/>
    </row>
    <row r="48" spans="1:15" ht="21.75" hidden="1" customHeight="1" outlineLevel="1">
      <c r="A48" s="345"/>
      <c r="B48" s="327"/>
      <c r="C48" s="328"/>
      <c r="D48" s="172"/>
      <c r="E48" s="346"/>
      <c r="F48" s="347"/>
      <c r="G48" s="348"/>
      <c r="H48" s="348"/>
      <c r="I48" s="348"/>
      <c r="J48" s="349"/>
      <c r="K48" s="322"/>
      <c r="L48" s="322"/>
      <c r="M48" s="322"/>
      <c r="N48" s="324"/>
      <c r="O48" s="326"/>
    </row>
    <row r="49" spans="1:15" ht="13.5" hidden="1" customHeight="1" outlineLevel="1">
      <c r="A49" s="334"/>
      <c r="B49" s="336"/>
      <c r="C49" s="328"/>
      <c r="D49" s="171"/>
      <c r="E49" s="337"/>
      <c r="F49" s="339"/>
      <c r="G49" s="340"/>
      <c r="H49" s="340"/>
      <c r="I49" s="340"/>
      <c r="J49" s="341"/>
      <c r="K49" s="321"/>
      <c r="L49" s="321"/>
      <c r="M49" s="321"/>
      <c r="N49" s="323"/>
      <c r="O49" s="325"/>
    </row>
    <row r="50" spans="1:15" ht="21.75" hidden="1" customHeight="1" outlineLevel="1">
      <c r="A50" s="345"/>
      <c r="B50" s="327"/>
      <c r="C50" s="328"/>
      <c r="D50" s="172"/>
      <c r="E50" s="346"/>
      <c r="F50" s="347"/>
      <c r="G50" s="348"/>
      <c r="H50" s="348"/>
      <c r="I50" s="348"/>
      <c r="J50" s="349"/>
      <c r="K50" s="322"/>
      <c r="L50" s="322"/>
      <c r="M50" s="322"/>
      <c r="N50" s="324"/>
      <c r="O50" s="326"/>
    </row>
    <row r="51" spans="1:15" ht="13.5" hidden="1" customHeight="1" outlineLevel="1">
      <c r="A51" s="334"/>
      <c r="B51" s="336"/>
      <c r="C51" s="328"/>
      <c r="D51" s="171"/>
      <c r="E51" s="337"/>
      <c r="F51" s="339"/>
      <c r="G51" s="340"/>
      <c r="H51" s="340"/>
      <c r="I51" s="340"/>
      <c r="J51" s="341"/>
      <c r="K51" s="321"/>
      <c r="L51" s="321"/>
      <c r="M51" s="321"/>
      <c r="N51" s="323"/>
      <c r="O51" s="325"/>
    </row>
    <row r="52" spans="1:15" ht="21.75" hidden="1" customHeight="1" outlineLevel="1">
      <c r="A52" s="345"/>
      <c r="B52" s="327"/>
      <c r="C52" s="328"/>
      <c r="D52" s="172"/>
      <c r="E52" s="346"/>
      <c r="F52" s="347"/>
      <c r="G52" s="348"/>
      <c r="H52" s="348"/>
      <c r="I52" s="348"/>
      <c r="J52" s="349"/>
      <c r="K52" s="322"/>
      <c r="L52" s="322"/>
      <c r="M52" s="322"/>
      <c r="N52" s="324"/>
      <c r="O52" s="326"/>
    </row>
    <row r="53" spans="1:15" ht="13.5" hidden="1" customHeight="1" outlineLevel="1">
      <c r="A53" s="334"/>
      <c r="B53" s="336"/>
      <c r="C53" s="328"/>
      <c r="D53" s="171"/>
      <c r="E53" s="337"/>
      <c r="F53" s="339"/>
      <c r="G53" s="340"/>
      <c r="H53" s="340"/>
      <c r="I53" s="340"/>
      <c r="J53" s="341"/>
      <c r="K53" s="321"/>
      <c r="L53" s="321"/>
      <c r="M53" s="321"/>
      <c r="N53" s="323"/>
      <c r="O53" s="325"/>
    </row>
    <row r="54" spans="1:15" ht="21.75" hidden="1" customHeight="1" outlineLevel="1">
      <c r="A54" s="345"/>
      <c r="B54" s="327"/>
      <c r="C54" s="328"/>
      <c r="D54" s="172"/>
      <c r="E54" s="346"/>
      <c r="F54" s="347"/>
      <c r="G54" s="348"/>
      <c r="H54" s="348"/>
      <c r="I54" s="348"/>
      <c r="J54" s="349"/>
      <c r="K54" s="322"/>
      <c r="L54" s="322"/>
      <c r="M54" s="322"/>
      <c r="N54" s="324"/>
      <c r="O54" s="326"/>
    </row>
    <row r="55" spans="1:15" ht="13.5" hidden="1" customHeight="1" outlineLevel="1">
      <c r="A55" s="334"/>
      <c r="B55" s="336"/>
      <c r="C55" s="328"/>
      <c r="D55" s="171"/>
      <c r="E55" s="337"/>
      <c r="F55" s="339"/>
      <c r="G55" s="340"/>
      <c r="H55" s="340"/>
      <c r="I55" s="340"/>
      <c r="J55" s="341"/>
      <c r="K55" s="321"/>
      <c r="L55" s="321"/>
      <c r="M55" s="321"/>
      <c r="N55" s="323"/>
      <c r="O55" s="325"/>
    </row>
    <row r="56" spans="1:15" ht="21.75" hidden="1" customHeight="1" outlineLevel="1">
      <c r="A56" s="345"/>
      <c r="B56" s="327"/>
      <c r="C56" s="328"/>
      <c r="D56" s="172"/>
      <c r="E56" s="346"/>
      <c r="F56" s="347"/>
      <c r="G56" s="348"/>
      <c r="H56" s="348"/>
      <c r="I56" s="348"/>
      <c r="J56" s="349"/>
      <c r="K56" s="322"/>
      <c r="L56" s="322"/>
      <c r="M56" s="322"/>
      <c r="N56" s="324"/>
      <c r="O56" s="326"/>
    </row>
    <row r="57" spans="1:15" ht="13.5" hidden="1" customHeight="1" outlineLevel="1">
      <c r="A57" s="334"/>
      <c r="B57" s="336"/>
      <c r="C57" s="328"/>
      <c r="D57" s="171"/>
      <c r="E57" s="337"/>
      <c r="F57" s="339"/>
      <c r="G57" s="340"/>
      <c r="H57" s="340"/>
      <c r="I57" s="340"/>
      <c r="J57" s="341"/>
      <c r="K57" s="321"/>
      <c r="L57" s="321"/>
      <c r="M57" s="321"/>
      <c r="N57" s="323"/>
      <c r="O57" s="325"/>
    </row>
    <row r="58" spans="1:15" ht="21.75" hidden="1" customHeight="1" outlineLevel="1" thickBot="1">
      <c r="A58" s="335"/>
      <c r="B58" s="332"/>
      <c r="C58" s="333"/>
      <c r="D58" s="197"/>
      <c r="E58" s="338"/>
      <c r="F58" s="342"/>
      <c r="G58" s="343"/>
      <c r="H58" s="343"/>
      <c r="I58" s="343"/>
      <c r="J58" s="344"/>
      <c r="K58" s="329"/>
      <c r="L58" s="329"/>
      <c r="M58" s="329"/>
      <c r="N58" s="330"/>
      <c r="O58" s="331"/>
    </row>
    <row r="59" spans="1:15" ht="19.149999999999999" customHeight="1">
      <c r="C59" s="4"/>
      <c r="D59" s="4"/>
      <c r="E59" s="4"/>
      <c r="F59" s="20" t="s">
        <v>114</v>
      </c>
      <c r="G59" s="4"/>
      <c r="H59" s="4"/>
      <c r="I59" s="4"/>
    </row>
    <row r="60" spans="1:15" ht="19.149999999999999" customHeight="1">
      <c r="C60" s="4"/>
      <c r="D60" s="4"/>
      <c r="E60" s="4"/>
      <c r="F60" s="4"/>
      <c r="G60" s="4"/>
      <c r="H60" s="4"/>
      <c r="I60" s="4"/>
      <c r="J60" s="4"/>
      <c r="K60" s="4"/>
      <c r="L60" s="4"/>
      <c r="M60" s="4"/>
      <c r="N60" s="4"/>
      <c r="O60" s="61"/>
    </row>
    <row r="61" spans="1:15" ht="19.149999999999999" customHeight="1">
      <c r="C61" s="4"/>
      <c r="D61" s="4"/>
      <c r="E61" s="4"/>
      <c r="F61" s="4"/>
      <c r="G61" s="4"/>
      <c r="H61" s="4"/>
      <c r="I61" s="4"/>
      <c r="J61" s="4"/>
      <c r="K61" s="4"/>
      <c r="L61" s="4"/>
      <c r="M61" s="4"/>
      <c r="N61" s="4"/>
      <c r="O61" s="4"/>
    </row>
    <row r="62" spans="1:15" ht="19.149999999999999" customHeight="1">
      <c r="C62" s="4"/>
      <c r="D62" s="4"/>
      <c r="E62" s="4"/>
      <c r="F62" s="4"/>
      <c r="G62" s="4"/>
      <c r="H62" s="4"/>
      <c r="I62" s="4"/>
      <c r="J62" s="4"/>
      <c r="K62" s="4"/>
      <c r="L62" s="4"/>
      <c r="M62" s="4"/>
      <c r="N62" s="4"/>
      <c r="O62" s="4"/>
    </row>
    <row r="63" spans="1:15" ht="19.149999999999999" customHeight="1">
      <c r="C63" s="4"/>
      <c r="D63" s="4"/>
      <c r="E63" s="4"/>
      <c r="F63" s="4"/>
      <c r="G63" s="4"/>
      <c r="H63" s="4"/>
      <c r="I63" s="4"/>
      <c r="J63" s="4"/>
      <c r="K63" s="4"/>
      <c r="L63" s="4"/>
      <c r="M63" s="4"/>
      <c r="N63" s="4"/>
      <c r="O63" s="4"/>
    </row>
    <row r="64" spans="1:15" ht="19.149999999999999" customHeight="1">
      <c r="C64" s="4"/>
      <c r="D64" s="4"/>
      <c r="E64" s="4"/>
      <c r="F64" s="4"/>
      <c r="G64" s="4"/>
      <c r="H64" s="4"/>
      <c r="I64" s="4"/>
      <c r="J64" s="4"/>
      <c r="K64" s="4"/>
      <c r="L64" s="4"/>
      <c r="M64" s="4"/>
      <c r="N64" s="4"/>
      <c r="O64" s="4"/>
    </row>
    <row r="65" spans="3:15" ht="19.149999999999999" customHeight="1">
      <c r="C65" s="4"/>
      <c r="D65" s="4"/>
      <c r="E65" s="4"/>
      <c r="F65" s="4"/>
      <c r="G65" s="4"/>
      <c r="H65" s="4"/>
      <c r="I65" s="4"/>
      <c r="J65" s="4"/>
      <c r="K65" s="4"/>
      <c r="L65" s="4"/>
      <c r="M65" s="4"/>
      <c r="N65" s="4"/>
      <c r="O65" s="4"/>
    </row>
    <row r="66" spans="3:15" ht="19.149999999999999" customHeight="1">
      <c r="C66" s="4"/>
      <c r="D66" s="4"/>
      <c r="E66" s="4"/>
      <c r="F66" s="4"/>
      <c r="G66" s="4"/>
      <c r="H66" s="4"/>
      <c r="I66" s="4"/>
      <c r="J66" s="4"/>
      <c r="K66" s="4"/>
      <c r="L66" s="4"/>
      <c r="M66" s="4"/>
      <c r="N66" s="4"/>
      <c r="O66" s="4"/>
    </row>
    <row r="67" spans="3:15" ht="19.149999999999999" customHeight="1">
      <c r="C67" s="4"/>
      <c r="D67" s="4"/>
      <c r="E67" s="4"/>
      <c r="F67" s="4"/>
      <c r="G67" s="4"/>
      <c r="H67" s="4"/>
      <c r="I67" s="4"/>
      <c r="J67" s="4"/>
      <c r="K67" s="4"/>
      <c r="L67" s="4"/>
      <c r="M67" s="4"/>
      <c r="N67" s="4"/>
      <c r="O67" s="4"/>
    </row>
    <row r="68" spans="3:15" ht="19.149999999999999" customHeight="1">
      <c r="C68" s="4"/>
      <c r="D68" s="4"/>
      <c r="E68" s="4"/>
      <c r="F68" s="4"/>
      <c r="K68" s="4"/>
      <c r="L68" s="4"/>
      <c r="M68" s="4"/>
      <c r="N68" s="4"/>
      <c r="O68" s="4"/>
    </row>
  </sheetData>
  <sheetProtection formatCells="0" formatRows="0" selectLockedCells="1" sort="0" autoFilter="0"/>
  <mergeCells count="285">
    <mergeCell ref="A1:N1"/>
    <mergeCell ref="C2:K2"/>
    <mergeCell ref="L2:N2"/>
    <mergeCell ref="A3:B3"/>
    <mergeCell ref="C3:I3"/>
    <mergeCell ref="L3:O3"/>
    <mergeCell ref="A13:A14"/>
    <mergeCell ref="B13:C13"/>
    <mergeCell ref="D13:D14"/>
    <mergeCell ref="E13:E14"/>
    <mergeCell ref="F13:J14"/>
    <mergeCell ref="G6:H6"/>
    <mergeCell ref="I6:J6"/>
    <mergeCell ref="L6:N6"/>
    <mergeCell ref="C7:E10"/>
    <mergeCell ref="F7:F9"/>
    <mergeCell ref="G7:H7"/>
    <mergeCell ref="I7:J7"/>
    <mergeCell ref="L7:O10"/>
    <mergeCell ref="G8:H8"/>
    <mergeCell ref="I8:J8"/>
    <mergeCell ref="A4:B10"/>
    <mergeCell ref="D4:E4"/>
    <mergeCell ref="F4:F6"/>
    <mergeCell ref="G4:H4"/>
    <mergeCell ref="I4:J4"/>
    <mergeCell ref="L4:N4"/>
    <mergeCell ref="D5:E5"/>
    <mergeCell ref="G5:H5"/>
    <mergeCell ref="L5:N5"/>
    <mergeCell ref="K13:K14"/>
    <mergeCell ref="L13:L14"/>
    <mergeCell ref="M13:M14"/>
    <mergeCell ref="N13:N14"/>
    <mergeCell ref="F12:J12"/>
    <mergeCell ref="D6:E6"/>
    <mergeCell ref="O13:O14"/>
    <mergeCell ref="B14:C14"/>
    <mergeCell ref="G9:H9"/>
    <mergeCell ref="I9:J9"/>
    <mergeCell ref="I10:J10"/>
    <mergeCell ref="B12:C12"/>
    <mergeCell ref="A17:A18"/>
    <mergeCell ref="B17:C17"/>
    <mergeCell ref="D17:D18"/>
    <mergeCell ref="E17:E18"/>
    <mergeCell ref="F17:J18"/>
    <mergeCell ref="A15:A16"/>
    <mergeCell ref="B15:C15"/>
    <mergeCell ref="D15:D16"/>
    <mergeCell ref="E15:E16"/>
    <mergeCell ref="F15:J16"/>
    <mergeCell ref="K17:K18"/>
    <mergeCell ref="L17:L18"/>
    <mergeCell ref="M17:M18"/>
    <mergeCell ref="N17:N18"/>
    <mergeCell ref="O17:O18"/>
    <mergeCell ref="B18:C18"/>
    <mergeCell ref="L15:L16"/>
    <mergeCell ref="M15:M16"/>
    <mergeCell ref="N15:N16"/>
    <mergeCell ref="O15:O16"/>
    <mergeCell ref="B16:C16"/>
    <mergeCell ref="K15:K16"/>
    <mergeCell ref="A21:A22"/>
    <mergeCell ref="B21:C21"/>
    <mergeCell ref="D21:D22"/>
    <mergeCell ref="E21:E22"/>
    <mergeCell ref="F21:J22"/>
    <mergeCell ref="A19:A20"/>
    <mergeCell ref="B19:C19"/>
    <mergeCell ref="D19:D20"/>
    <mergeCell ref="E19:E20"/>
    <mergeCell ref="F19:J20"/>
    <mergeCell ref="K21:K22"/>
    <mergeCell ref="L21:L22"/>
    <mergeCell ref="M21:M22"/>
    <mergeCell ref="N21:N22"/>
    <mergeCell ref="O21:O22"/>
    <mergeCell ref="B22:C22"/>
    <mergeCell ref="L19:L20"/>
    <mergeCell ref="M19:M20"/>
    <mergeCell ref="N19:N20"/>
    <mergeCell ref="O19:O20"/>
    <mergeCell ref="B20:C20"/>
    <mergeCell ref="K19:K20"/>
    <mergeCell ref="A25:A26"/>
    <mergeCell ref="B25:C25"/>
    <mergeCell ref="D25:D26"/>
    <mergeCell ref="E25:E26"/>
    <mergeCell ref="F25:J26"/>
    <mergeCell ref="A23:A24"/>
    <mergeCell ref="B23:C23"/>
    <mergeCell ref="D23:D24"/>
    <mergeCell ref="E23:E24"/>
    <mergeCell ref="F23:J24"/>
    <mergeCell ref="K25:K26"/>
    <mergeCell ref="L25:L26"/>
    <mergeCell ref="M25:M26"/>
    <mergeCell ref="N25:N26"/>
    <mergeCell ref="O25:O26"/>
    <mergeCell ref="B26:C26"/>
    <mergeCell ref="L23:L24"/>
    <mergeCell ref="M23:M24"/>
    <mergeCell ref="N23:N24"/>
    <mergeCell ref="O23:O24"/>
    <mergeCell ref="B24:C24"/>
    <mergeCell ref="K23:K24"/>
    <mergeCell ref="A29:A30"/>
    <mergeCell ref="B29:C29"/>
    <mergeCell ref="D29:D30"/>
    <mergeCell ref="E29:E30"/>
    <mergeCell ref="F29:J30"/>
    <mergeCell ref="A27:A28"/>
    <mergeCell ref="B27:C27"/>
    <mergeCell ref="D27:D28"/>
    <mergeCell ref="E27:E28"/>
    <mergeCell ref="F27:J28"/>
    <mergeCell ref="K29:K30"/>
    <mergeCell ref="L29:L30"/>
    <mergeCell ref="M29:M30"/>
    <mergeCell ref="N29:N30"/>
    <mergeCell ref="O29:O30"/>
    <mergeCell ref="B30:C30"/>
    <mergeCell ref="L27:L28"/>
    <mergeCell ref="M27:M28"/>
    <mergeCell ref="N27:N28"/>
    <mergeCell ref="O27:O28"/>
    <mergeCell ref="B28:C28"/>
    <mergeCell ref="K27:K28"/>
    <mergeCell ref="A33:A34"/>
    <mergeCell ref="B33:C33"/>
    <mergeCell ref="D33:D34"/>
    <mergeCell ref="E33:E34"/>
    <mergeCell ref="F33:J34"/>
    <mergeCell ref="A31:A32"/>
    <mergeCell ref="B31:C31"/>
    <mergeCell ref="D31:D32"/>
    <mergeCell ref="E31:E32"/>
    <mergeCell ref="F31:J32"/>
    <mergeCell ref="K33:K34"/>
    <mergeCell ref="L33:L34"/>
    <mergeCell ref="M33:M34"/>
    <mergeCell ref="N33:N34"/>
    <mergeCell ref="O33:O34"/>
    <mergeCell ref="B34:C34"/>
    <mergeCell ref="L31:L32"/>
    <mergeCell ref="M31:M32"/>
    <mergeCell ref="N31:N32"/>
    <mergeCell ref="O31:O32"/>
    <mergeCell ref="B32:C32"/>
    <mergeCell ref="K31:K32"/>
    <mergeCell ref="A37:A38"/>
    <mergeCell ref="B37:C37"/>
    <mergeCell ref="D37:D38"/>
    <mergeCell ref="E37:E38"/>
    <mergeCell ref="F37:J38"/>
    <mergeCell ref="A35:A36"/>
    <mergeCell ref="B35:C35"/>
    <mergeCell ref="D35:D36"/>
    <mergeCell ref="E35:E36"/>
    <mergeCell ref="F35:J36"/>
    <mergeCell ref="K37:K38"/>
    <mergeCell ref="L37:L38"/>
    <mergeCell ref="M37:M38"/>
    <mergeCell ref="N37:N38"/>
    <mergeCell ref="O37:O38"/>
    <mergeCell ref="B38:C38"/>
    <mergeCell ref="L35:L36"/>
    <mergeCell ref="M35:M36"/>
    <mergeCell ref="N35:N36"/>
    <mergeCell ref="O35:O36"/>
    <mergeCell ref="B36:C36"/>
    <mergeCell ref="K35:K36"/>
    <mergeCell ref="A41:A42"/>
    <mergeCell ref="B41:C41"/>
    <mergeCell ref="D41:D42"/>
    <mergeCell ref="E41:E42"/>
    <mergeCell ref="F41:J42"/>
    <mergeCell ref="A39:A40"/>
    <mergeCell ref="B39:C39"/>
    <mergeCell ref="D39:D40"/>
    <mergeCell ref="E39:E40"/>
    <mergeCell ref="F39:J40"/>
    <mergeCell ref="K41:K42"/>
    <mergeCell ref="L41:L42"/>
    <mergeCell ref="M41:M42"/>
    <mergeCell ref="N41:N42"/>
    <mergeCell ref="O41:O42"/>
    <mergeCell ref="B42:C42"/>
    <mergeCell ref="L39:L40"/>
    <mergeCell ref="M39:M40"/>
    <mergeCell ref="N39:N40"/>
    <mergeCell ref="O39:O40"/>
    <mergeCell ref="B40:C40"/>
    <mergeCell ref="K39:K40"/>
    <mergeCell ref="A45:A46"/>
    <mergeCell ref="B45:C45"/>
    <mergeCell ref="D45:D46"/>
    <mergeCell ref="E45:E46"/>
    <mergeCell ref="F45:J46"/>
    <mergeCell ref="A43:A44"/>
    <mergeCell ref="B43:C43"/>
    <mergeCell ref="D43:D44"/>
    <mergeCell ref="E43:E44"/>
    <mergeCell ref="F43:J44"/>
    <mergeCell ref="K45:K46"/>
    <mergeCell ref="L45:L46"/>
    <mergeCell ref="M45:M46"/>
    <mergeCell ref="N45:N46"/>
    <mergeCell ref="O45:O46"/>
    <mergeCell ref="B46:C46"/>
    <mergeCell ref="L43:L44"/>
    <mergeCell ref="M43:M44"/>
    <mergeCell ref="N43:N44"/>
    <mergeCell ref="O43:O44"/>
    <mergeCell ref="B44:C44"/>
    <mergeCell ref="K43:K44"/>
    <mergeCell ref="K47:K48"/>
    <mergeCell ref="A49:A50"/>
    <mergeCell ref="B49:C49"/>
    <mergeCell ref="D49:D50"/>
    <mergeCell ref="E49:E50"/>
    <mergeCell ref="F49:J50"/>
    <mergeCell ref="A47:A48"/>
    <mergeCell ref="B47:C47"/>
    <mergeCell ref="D47:D48"/>
    <mergeCell ref="E47:E48"/>
    <mergeCell ref="F47:J48"/>
    <mergeCell ref="A53:A54"/>
    <mergeCell ref="B53:C53"/>
    <mergeCell ref="D53:D54"/>
    <mergeCell ref="E53:E54"/>
    <mergeCell ref="F53:J54"/>
    <mergeCell ref="A51:A52"/>
    <mergeCell ref="B51:C51"/>
    <mergeCell ref="D51:D52"/>
    <mergeCell ref="E51:E52"/>
    <mergeCell ref="F51:J52"/>
    <mergeCell ref="A57:A58"/>
    <mergeCell ref="B57:C57"/>
    <mergeCell ref="D57:D58"/>
    <mergeCell ref="E57:E58"/>
    <mergeCell ref="F57:J58"/>
    <mergeCell ref="A55:A56"/>
    <mergeCell ref="B55:C55"/>
    <mergeCell ref="D55:D56"/>
    <mergeCell ref="E55:E56"/>
    <mergeCell ref="F55:J56"/>
    <mergeCell ref="K57:K58"/>
    <mergeCell ref="L57:L58"/>
    <mergeCell ref="M57:M58"/>
    <mergeCell ref="N57:N58"/>
    <mergeCell ref="O57:O58"/>
    <mergeCell ref="B58:C58"/>
    <mergeCell ref="L55:L56"/>
    <mergeCell ref="M55:M56"/>
    <mergeCell ref="N55:N56"/>
    <mergeCell ref="O55:O56"/>
    <mergeCell ref="B56:C56"/>
    <mergeCell ref="K55:K56"/>
    <mergeCell ref="P9:R10"/>
    <mergeCell ref="K53:K54"/>
    <mergeCell ref="L53:L54"/>
    <mergeCell ref="M53:M54"/>
    <mergeCell ref="N53:N54"/>
    <mergeCell ref="O53:O54"/>
    <mergeCell ref="B54:C54"/>
    <mergeCell ref="L51:L52"/>
    <mergeCell ref="M51:M52"/>
    <mergeCell ref="N51:N52"/>
    <mergeCell ref="O51:O52"/>
    <mergeCell ref="B52:C52"/>
    <mergeCell ref="K51:K52"/>
    <mergeCell ref="K49:K50"/>
    <mergeCell ref="L49:L50"/>
    <mergeCell ref="M49:M50"/>
    <mergeCell ref="N49:N50"/>
    <mergeCell ref="O49:O50"/>
    <mergeCell ref="B50:C50"/>
    <mergeCell ref="L47:L48"/>
    <mergeCell ref="M47:M48"/>
    <mergeCell ref="N47:N48"/>
    <mergeCell ref="O47:O48"/>
    <mergeCell ref="B48:C48"/>
  </mergeCells>
  <phoneticPr fontId="5"/>
  <conditionalFormatting sqref="A13:A58">
    <cfRule type="expression" dxfId="23" priority="3">
      <formula>AND($A13="",$B14&lt;&gt;"")</formula>
    </cfRule>
  </conditionalFormatting>
  <dataValidations count="4">
    <dataValidation type="list" allowBlank="1" showInputMessage="1" showErrorMessage="1" sqref="N13:N58" xr:uid="{00000000-0002-0000-0400-000000000000}">
      <formula1>"都,日本 都"</formula1>
    </dataValidation>
    <dataValidation type="list" allowBlank="1" showInputMessage="1" showErrorMessage="1" sqref="D13:D58" xr:uid="{00000000-0002-0000-0400-000001000000}">
      <formula1>"男,女"</formula1>
    </dataValidation>
    <dataValidation type="list" allowBlank="1" showInputMessage="1" showErrorMessage="1" sqref="O2" xr:uid="{00000000-0002-0000-0400-000002000000}">
      <formula1>"一般,高校,中学,小学"</formula1>
    </dataValidation>
    <dataValidation type="date" allowBlank="1" showInputMessage="1" showErrorMessage="1" sqref="E13:E58" xr:uid="{00000000-0002-0000-0400-000003000000}">
      <formula1>7306</formula1>
      <formula2>55153</formula2>
    </dataValidation>
  </dataValidations>
  <printOptions gridLinesSet="0"/>
  <pageMargins left="0.43307086614173229" right="0.35433070866141736" top="0.35433070866141736" bottom="0.27559055118110237" header="0.31496062992125984" footer="0.31496062992125984"/>
  <pageSetup paperSize="9" fitToHeight="0" orientation="landscape"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ummaryBelow="0"/>
    <pageSetUpPr fitToPage="1"/>
  </sheetPr>
  <dimension ref="A1:N61"/>
  <sheetViews>
    <sheetView zoomScaleNormal="100" workbookViewId="0">
      <selection activeCell="A6" sqref="A6:A7"/>
    </sheetView>
  </sheetViews>
  <sheetFormatPr defaultRowHeight="13.5" outlineLevelRow="1"/>
  <cols>
    <col min="1" max="1" width="3.5" style="1" customWidth="1"/>
    <col min="2" max="3" width="10.625" style="1" customWidth="1"/>
    <col min="4" max="4" width="54.375" style="1" customWidth="1"/>
    <col min="5" max="5" width="17.625" style="1" customWidth="1"/>
    <col min="6" max="6" width="7.625" style="1" customWidth="1"/>
    <col min="7" max="7" width="5.625" style="1" customWidth="1"/>
    <col min="8" max="8" width="10" style="1" customWidth="1"/>
    <col min="9" max="9" width="4.875" style="1" customWidth="1"/>
    <col min="10" max="10" width="15.25" style="1" customWidth="1"/>
    <col min="11" max="11" width="9" style="61"/>
    <col min="12" max="13" width="9" style="61" hidden="1" customWidth="1"/>
    <col min="14" max="16384" width="9" style="61"/>
  </cols>
  <sheetData>
    <row r="1" spans="1:14" ht="24.75" customHeight="1" thickBot="1">
      <c r="A1" s="308" t="str">
        <f>DBCS(団体登録!Q9) &amp; "年度　練馬区バドミントン協会団体在勤在学情報"</f>
        <v>２０２５年度　練馬区バドミントン協会団体在勤在学情報</v>
      </c>
      <c r="B1" s="369"/>
      <c r="C1" s="369"/>
      <c r="D1" s="369"/>
      <c r="E1" s="369"/>
      <c r="F1" s="369"/>
      <c r="G1" s="369"/>
      <c r="H1" s="369"/>
      <c r="I1" s="369"/>
      <c r="J1" s="369"/>
      <c r="K1" s="61" t="s">
        <v>76</v>
      </c>
    </row>
    <row r="2" spans="1:14" ht="22.5" customHeight="1">
      <c r="A2" s="81" t="s">
        <v>1</v>
      </c>
      <c r="B2" s="82"/>
      <c r="C2" s="423">
        <f>団体登録!C3</f>
        <v>0</v>
      </c>
      <c r="D2" s="424"/>
      <c r="E2" s="424"/>
      <c r="F2" s="424"/>
      <c r="G2" s="424"/>
      <c r="H2" s="424"/>
      <c r="I2" s="424"/>
      <c r="J2" s="425"/>
      <c r="K2" s="62"/>
      <c r="L2" s="62"/>
      <c r="M2" s="62"/>
      <c r="N2" s="62"/>
    </row>
    <row r="3" spans="1:14" ht="22.5" customHeight="1" thickBot="1">
      <c r="A3" s="426" t="s">
        <v>17</v>
      </c>
      <c r="B3" s="427"/>
      <c r="C3" s="428" t="str">
        <f ca="1">団体登録!D5</f>
        <v/>
      </c>
      <c r="D3" s="429"/>
      <c r="E3" s="429"/>
      <c r="F3" s="429"/>
      <c r="G3" s="429"/>
      <c r="H3" s="429"/>
      <c r="I3" s="429"/>
      <c r="J3" s="430"/>
    </row>
    <row r="4" spans="1:14" ht="15.75" customHeight="1" thickBot="1">
      <c r="A4" s="10"/>
      <c r="B4" s="20" t="s">
        <v>171</v>
      </c>
      <c r="C4" s="4"/>
      <c r="D4" s="4"/>
      <c r="E4" s="20" t="s">
        <v>32</v>
      </c>
      <c r="F4" s="80"/>
      <c r="G4" s="80"/>
      <c r="H4" s="80"/>
      <c r="I4" s="80"/>
      <c r="J4" s="34"/>
    </row>
    <row r="5" spans="1:14" ht="63.75" customHeight="1">
      <c r="A5" s="73" t="s">
        <v>8</v>
      </c>
      <c r="B5" s="354" t="s">
        <v>172</v>
      </c>
      <c r="C5" s="355"/>
      <c r="D5" s="120" t="s">
        <v>173</v>
      </c>
      <c r="E5" s="82" t="s">
        <v>174</v>
      </c>
      <c r="F5" s="121"/>
      <c r="G5" s="121"/>
      <c r="H5" s="121"/>
      <c r="I5" s="122"/>
      <c r="J5" s="88" t="s">
        <v>175</v>
      </c>
    </row>
    <row r="6" spans="1:14" ht="13.5" customHeight="1">
      <c r="A6" s="334"/>
      <c r="B6" s="412" t="str">
        <f ca="1">IF(ISERROR(L7),M6,L6)</f>
        <v/>
      </c>
      <c r="C6" s="413"/>
      <c r="D6" s="414"/>
      <c r="E6" s="431"/>
      <c r="F6" s="432"/>
      <c r="G6" s="432"/>
      <c r="H6" s="432"/>
      <c r="I6" s="433"/>
      <c r="J6" s="416"/>
      <c r="L6" s="61" t="str">
        <f ca="1">IF(A6="","",INDIRECT(ADDRESS(MATCH(A6,団体登録!A:A,0),2,,,"団体登録")))</f>
        <v/>
      </c>
      <c r="M6" s="61" t="str">
        <f ca="1">IF(A6="","",INDIRECT(ADDRESS(MATCH(A6,追加登録!A:A,0),2,,,"追加登録")))</f>
        <v/>
      </c>
    </row>
    <row r="7" spans="1:14" ht="21.75" customHeight="1">
      <c r="A7" s="345"/>
      <c r="B7" s="422" t="str">
        <f ca="1">IF(ISERROR(L7),M7,L7)</f>
        <v/>
      </c>
      <c r="C7" s="413"/>
      <c r="D7" s="420"/>
      <c r="E7" s="434"/>
      <c r="F7" s="435"/>
      <c r="G7" s="435"/>
      <c r="H7" s="435"/>
      <c r="I7" s="436"/>
      <c r="J7" s="421"/>
      <c r="L7" s="61" t="str">
        <f ca="1">IF(A6="","",INDIRECT(ADDRESS(MATCH(A6,団体登録!A:A,0)+1,2,,,"団体登録")))</f>
        <v/>
      </c>
      <c r="M7" s="61" t="str">
        <f ca="1">IF(A6="","",INDIRECT(ADDRESS(MATCH(A6,追加登録!A:A,0)+1,2,,,"追加登録")))</f>
        <v/>
      </c>
    </row>
    <row r="8" spans="1:14" ht="13.5" customHeight="1">
      <c r="A8" s="334"/>
      <c r="B8" s="412" t="str">
        <f ca="1">IF(ISERROR(L9),M8,L8)</f>
        <v/>
      </c>
      <c r="C8" s="413"/>
      <c r="D8" s="414"/>
      <c r="E8" s="339"/>
      <c r="F8" s="340"/>
      <c r="G8" s="340"/>
      <c r="H8" s="340"/>
      <c r="I8" s="341"/>
      <c r="J8" s="416"/>
      <c r="L8" s="61" t="str">
        <f ca="1">IF(A8="","",INDIRECT(ADDRESS(MATCH(A8,団体登録!A:A,0),2,,,"団体登録")))</f>
        <v/>
      </c>
      <c r="M8" s="61" t="str">
        <f ca="1">IF(A8="","",INDIRECT(ADDRESS(MATCH(A8,追加登録!A:A,0),2,,,"追加登録")))</f>
        <v/>
      </c>
    </row>
    <row r="9" spans="1:14" ht="21.75" customHeight="1">
      <c r="A9" s="345"/>
      <c r="B9" s="422" t="str">
        <f ca="1">IF(ISERROR(L9),M9,L9)</f>
        <v/>
      </c>
      <c r="C9" s="413"/>
      <c r="D9" s="420"/>
      <c r="E9" s="347"/>
      <c r="F9" s="348"/>
      <c r="G9" s="348"/>
      <c r="H9" s="348"/>
      <c r="I9" s="349"/>
      <c r="J9" s="421"/>
      <c r="L9" s="61" t="str">
        <f ca="1">IF(A8="","",INDIRECT(ADDRESS(MATCH(A8,団体登録!A:A,0)+1,2,,,"団体登録")))</f>
        <v/>
      </c>
      <c r="M9" s="61" t="str">
        <f ca="1">IF(A8="","",INDIRECT(ADDRESS(MATCH(A8,追加登録!A:A,0)+1,2,,,"追加登録")))</f>
        <v/>
      </c>
    </row>
    <row r="10" spans="1:14" ht="13.5" customHeight="1">
      <c r="A10" s="334"/>
      <c r="B10" s="412" t="str">
        <f ca="1">IF(ISERROR(L11),M10,L10)</f>
        <v/>
      </c>
      <c r="C10" s="413"/>
      <c r="D10" s="414"/>
      <c r="E10" s="339"/>
      <c r="F10" s="340"/>
      <c r="G10" s="340"/>
      <c r="H10" s="340"/>
      <c r="I10" s="341"/>
      <c r="J10" s="416"/>
      <c r="L10" s="61" t="str">
        <f ca="1">IF(A10="","",INDIRECT(ADDRESS(MATCH(A10,団体登録!A:A,0),2,,,"団体登録")))</f>
        <v/>
      </c>
      <c r="M10" s="61" t="str">
        <f ca="1">IF(A10="","",INDIRECT(ADDRESS(MATCH(A10,追加登録!A:A,0),2,,,"追加登録")))</f>
        <v/>
      </c>
    </row>
    <row r="11" spans="1:14" ht="21.75" customHeight="1">
      <c r="A11" s="345"/>
      <c r="B11" s="422" t="str">
        <f ca="1">IF(ISERROR(L11),M11,L11)</f>
        <v/>
      </c>
      <c r="C11" s="413"/>
      <c r="D11" s="420"/>
      <c r="E11" s="347"/>
      <c r="F11" s="348"/>
      <c r="G11" s="348"/>
      <c r="H11" s="348"/>
      <c r="I11" s="349"/>
      <c r="J11" s="421"/>
      <c r="L11" s="61" t="str">
        <f ca="1">IF(A10="","",INDIRECT(ADDRESS(MATCH(A10,団体登録!A:A,0)+1,2,,,"団体登録")))</f>
        <v/>
      </c>
      <c r="M11" s="61" t="str">
        <f ca="1">IF(A10="","",INDIRECT(ADDRESS(MATCH(A10,追加登録!A:A,0)+1,2,,,"追加登録")))</f>
        <v/>
      </c>
    </row>
    <row r="12" spans="1:14" ht="13.5" customHeight="1">
      <c r="A12" s="334"/>
      <c r="B12" s="412" t="str">
        <f ca="1">IF(ISERROR(L13),M12,L12)</f>
        <v/>
      </c>
      <c r="C12" s="413"/>
      <c r="D12" s="414"/>
      <c r="E12" s="339"/>
      <c r="F12" s="340"/>
      <c r="G12" s="340"/>
      <c r="H12" s="340"/>
      <c r="I12" s="341"/>
      <c r="J12" s="416"/>
      <c r="L12" s="61" t="str">
        <f ca="1">IF(A12="","",INDIRECT(ADDRESS(MATCH(A12,団体登録!A:A,0),2,,,"団体登録")))</f>
        <v/>
      </c>
      <c r="M12" s="61" t="str">
        <f ca="1">IF(A12="","",INDIRECT(ADDRESS(MATCH(A12,追加登録!A:A,0),2,,,"追加登録")))</f>
        <v/>
      </c>
    </row>
    <row r="13" spans="1:14" ht="21.75" customHeight="1">
      <c r="A13" s="345"/>
      <c r="B13" s="422" t="str">
        <f ca="1">IF(ISERROR(L13),M13,L13)</f>
        <v/>
      </c>
      <c r="C13" s="413"/>
      <c r="D13" s="420"/>
      <c r="E13" s="347"/>
      <c r="F13" s="348"/>
      <c r="G13" s="348"/>
      <c r="H13" s="348"/>
      <c r="I13" s="349"/>
      <c r="J13" s="421"/>
      <c r="L13" s="61" t="str">
        <f ca="1">IF(A12="","",INDIRECT(ADDRESS(MATCH(A12,団体登録!A:A,0)+1,2,,,"団体登録")))</f>
        <v/>
      </c>
      <c r="M13" s="61" t="str">
        <f ca="1">IF(A12="","",INDIRECT(ADDRESS(MATCH(A12,追加登録!A:A,0)+1,2,,,"追加登録")))</f>
        <v/>
      </c>
    </row>
    <row r="14" spans="1:14" ht="13.5" customHeight="1">
      <c r="A14" s="334"/>
      <c r="B14" s="412" t="str">
        <f ca="1">IF(ISERROR(L15),M14,L14)</f>
        <v/>
      </c>
      <c r="C14" s="413"/>
      <c r="D14" s="414"/>
      <c r="E14" s="339"/>
      <c r="F14" s="340"/>
      <c r="G14" s="340"/>
      <c r="H14" s="340"/>
      <c r="I14" s="341"/>
      <c r="J14" s="416"/>
      <c r="L14" s="61" t="str">
        <f ca="1">IF(A14="","",INDIRECT(ADDRESS(MATCH(A14,団体登録!A:A,0),2,,,"団体登録")))</f>
        <v/>
      </c>
      <c r="M14" s="61" t="str">
        <f ca="1">IF(A14="","",INDIRECT(ADDRESS(MATCH(A14,追加登録!A:A,0),2,,,"追加登録")))</f>
        <v/>
      </c>
    </row>
    <row r="15" spans="1:14" ht="21.75" customHeight="1">
      <c r="A15" s="345"/>
      <c r="B15" s="422" t="str">
        <f ca="1">IF(ISERROR(L15),M15,L15)</f>
        <v/>
      </c>
      <c r="C15" s="413"/>
      <c r="D15" s="420"/>
      <c r="E15" s="347"/>
      <c r="F15" s="348"/>
      <c r="G15" s="348"/>
      <c r="H15" s="348"/>
      <c r="I15" s="349"/>
      <c r="J15" s="421"/>
      <c r="L15" s="61" t="str">
        <f ca="1">IF(A14="","",INDIRECT(ADDRESS(MATCH(A14,団体登録!A:A,0)+1,2,,,"団体登録")))</f>
        <v/>
      </c>
      <c r="M15" s="61" t="str">
        <f ca="1">IF(A14="","",INDIRECT(ADDRESS(MATCH(A14,追加登録!A:A,0)+1,2,,,"追加登録")))</f>
        <v/>
      </c>
    </row>
    <row r="16" spans="1:14" ht="13.5" customHeight="1">
      <c r="A16" s="334"/>
      <c r="B16" s="412" t="str">
        <f ca="1">IF(ISERROR(L17),M16,L16)</f>
        <v/>
      </c>
      <c r="C16" s="413"/>
      <c r="D16" s="414"/>
      <c r="E16" s="339"/>
      <c r="F16" s="340"/>
      <c r="G16" s="340"/>
      <c r="H16" s="340"/>
      <c r="I16" s="341"/>
      <c r="J16" s="416"/>
      <c r="L16" s="61" t="str">
        <f ca="1">IF(A16="","",INDIRECT(ADDRESS(MATCH(A16,団体登録!A:A,0),2,,,"団体登録")))</f>
        <v/>
      </c>
      <c r="M16" s="61" t="str">
        <f ca="1">IF(A16="","",INDIRECT(ADDRESS(MATCH(A16,追加登録!A:A,0),2,,,"追加登録")))</f>
        <v/>
      </c>
    </row>
    <row r="17" spans="1:13" ht="21.75" customHeight="1">
      <c r="A17" s="345"/>
      <c r="B17" s="422" t="str">
        <f ca="1">IF(ISERROR(L17),M17,L17)</f>
        <v/>
      </c>
      <c r="C17" s="413"/>
      <c r="D17" s="420"/>
      <c r="E17" s="347"/>
      <c r="F17" s="348"/>
      <c r="G17" s="348"/>
      <c r="H17" s="348"/>
      <c r="I17" s="349"/>
      <c r="J17" s="421"/>
      <c r="L17" s="61" t="str">
        <f ca="1">IF(A16="","",INDIRECT(ADDRESS(MATCH(A16,団体登録!A:A,0)+1,2,,,"団体登録")))</f>
        <v/>
      </c>
      <c r="M17" s="61" t="str">
        <f ca="1">IF(A16="","",INDIRECT(ADDRESS(MATCH(A16,追加登録!A:A,0)+1,2,,,"追加登録")))</f>
        <v/>
      </c>
    </row>
    <row r="18" spans="1:13" ht="13.5" customHeight="1">
      <c r="A18" s="334"/>
      <c r="B18" s="412" t="str">
        <f ca="1">IF(ISERROR(L19),M18,L18)</f>
        <v/>
      </c>
      <c r="C18" s="413"/>
      <c r="D18" s="414"/>
      <c r="E18" s="339"/>
      <c r="F18" s="340"/>
      <c r="G18" s="340"/>
      <c r="H18" s="340"/>
      <c r="I18" s="341"/>
      <c r="J18" s="416"/>
      <c r="L18" s="61" t="str">
        <f ca="1">IF(A18="","",INDIRECT(ADDRESS(MATCH(A18,団体登録!A:A,0),2,,,"団体登録")))</f>
        <v/>
      </c>
      <c r="M18" s="61" t="str">
        <f ca="1">IF(A18="","",INDIRECT(ADDRESS(MATCH(A18,追加登録!A:A,0),2,,,"追加登録")))</f>
        <v/>
      </c>
    </row>
    <row r="19" spans="1:13" ht="21.75" customHeight="1">
      <c r="A19" s="345"/>
      <c r="B19" s="422" t="str">
        <f ca="1">IF(ISERROR(L19),M19,L19)</f>
        <v/>
      </c>
      <c r="C19" s="413"/>
      <c r="D19" s="420"/>
      <c r="E19" s="347"/>
      <c r="F19" s="348"/>
      <c r="G19" s="348"/>
      <c r="H19" s="348"/>
      <c r="I19" s="349"/>
      <c r="J19" s="421"/>
      <c r="L19" s="61" t="str">
        <f ca="1">IF(A18="","",INDIRECT(ADDRESS(MATCH(A18,団体登録!A:A,0)+1,2,,,"団体登録")))</f>
        <v/>
      </c>
      <c r="M19" s="61" t="str">
        <f ca="1">IF(A18="","",INDIRECT(ADDRESS(MATCH(A18,追加登録!A:A,0)+1,2,,,"追加登録")))</f>
        <v/>
      </c>
    </row>
    <row r="20" spans="1:13" ht="13.5" customHeight="1">
      <c r="A20" s="334"/>
      <c r="B20" s="412" t="str">
        <f ca="1">IF(ISERROR(L21),M20,L20)</f>
        <v/>
      </c>
      <c r="C20" s="413"/>
      <c r="D20" s="414"/>
      <c r="E20" s="339"/>
      <c r="F20" s="340"/>
      <c r="G20" s="340"/>
      <c r="H20" s="340"/>
      <c r="I20" s="341"/>
      <c r="J20" s="416"/>
      <c r="L20" s="61" t="str">
        <f ca="1">IF(A20="","",INDIRECT(ADDRESS(MATCH(A20,団体登録!A:A,0),2,,,"団体登録")))</f>
        <v/>
      </c>
      <c r="M20" s="61" t="str">
        <f ca="1">IF(A20="","",INDIRECT(ADDRESS(MATCH(A20,追加登録!A:A,0),2,,,"追加登録")))</f>
        <v/>
      </c>
    </row>
    <row r="21" spans="1:13" ht="21.75" customHeight="1">
      <c r="A21" s="345"/>
      <c r="B21" s="422" t="str">
        <f ca="1">IF(ISERROR(L21),M21,L21)</f>
        <v/>
      </c>
      <c r="C21" s="413"/>
      <c r="D21" s="420"/>
      <c r="E21" s="347"/>
      <c r="F21" s="348"/>
      <c r="G21" s="348"/>
      <c r="H21" s="348"/>
      <c r="I21" s="349"/>
      <c r="J21" s="421"/>
      <c r="L21" s="61" t="str">
        <f ca="1">IF(A20="","",INDIRECT(ADDRESS(MATCH(A20,団体登録!A:A,0)+1,2,,,"団体登録")))</f>
        <v/>
      </c>
      <c r="M21" s="61" t="str">
        <f ca="1">IF(A20="","",INDIRECT(ADDRESS(MATCH(A20,追加登録!A:A,0)+1,2,,,"追加登録")))</f>
        <v/>
      </c>
    </row>
    <row r="22" spans="1:13" ht="13.5" customHeight="1">
      <c r="A22" s="334"/>
      <c r="B22" s="412" t="str">
        <f ca="1">IF(ISERROR(L23),M22,L22)</f>
        <v/>
      </c>
      <c r="C22" s="413"/>
      <c r="D22" s="414"/>
      <c r="E22" s="339"/>
      <c r="F22" s="340"/>
      <c r="G22" s="340"/>
      <c r="H22" s="340"/>
      <c r="I22" s="341"/>
      <c r="J22" s="416"/>
      <c r="L22" s="61" t="str">
        <f ca="1">IF(A22="","",INDIRECT(ADDRESS(MATCH(A22,団体登録!A:A,0),2,,,"団体登録")))</f>
        <v/>
      </c>
      <c r="M22" s="61" t="str">
        <f ca="1">IF(A22="","",INDIRECT(ADDRESS(MATCH(A22,追加登録!A:A,0),2,,,"追加登録")))</f>
        <v/>
      </c>
    </row>
    <row r="23" spans="1:13" ht="21.75" customHeight="1">
      <c r="A23" s="345"/>
      <c r="B23" s="422" t="str">
        <f ca="1">IF(ISERROR(L23),M23,L23)</f>
        <v/>
      </c>
      <c r="C23" s="413"/>
      <c r="D23" s="420"/>
      <c r="E23" s="347"/>
      <c r="F23" s="348"/>
      <c r="G23" s="348"/>
      <c r="H23" s="348"/>
      <c r="I23" s="349"/>
      <c r="J23" s="421"/>
      <c r="L23" s="61" t="str">
        <f ca="1">IF(A22="","",INDIRECT(ADDRESS(MATCH(A22,団体登録!A:A,0)+1,2,,,"団体登録")))</f>
        <v/>
      </c>
      <c r="M23" s="61" t="str">
        <f ca="1">IF(A22="","",INDIRECT(ADDRESS(MATCH(A22,追加登録!A:A,0)+1,2,,,"追加登録")))</f>
        <v/>
      </c>
    </row>
    <row r="24" spans="1:13" ht="13.5" customHeight="1">
      <c r="A24" s="334"/>
      <c r="B24" s="412" t="str">
        <f ca="1">IF(ISERROR(L25),M24,L24)</f>
        <v/>
      </c>
      <c r="C24" s="413"/>
      <c r="D24" s="414"/>
      <c r="E24" s="339"/>
      <c r="F24" s="340"/>
      <c r="G24" s="340"/>
      <c r="H24" s="340"/>
      <c r="I24" s="341"/>
      <c r="J24" s="416"/>
      <c r="L24" s="61" t="str">
        <f ca="1">IF(A24="","",INDIRECT(ADDRESS(MATCH(A24,団体登録!A:A,0),2,,,"団体登録")))</f>
        <v/>
      </c>
      <c r="M24" s="61" t="str">
        <f ca="1">IF(A24="","",INDIRECT(ADDRESS(MATCH(A24,追加登録!A:A,0),2,,,"追加登録")))</f>
        <v/>
      </c>
    </row>
    <row r="25" spans="1:13" ht="21.75" customHeight="1">
      <c r="A25" s="345"/>
      <c r="B25" s="422" t="str">
        <f ca="1">IF(ISERROR(L25),M25,L25)</f>
        <v/>
      </c>
      <c r="C25" s="413"/>
      <c r="D25" s="420"/>
      <c r="E25" s="347"/>
      <c r="F25" s="348"/>
      <c r="G25" s="348"/>
      <c r="H25" s="348"/>
      <c r="I25" s="349"/>
      <c r="J25" s="421"/>
      <c r="L25" s="61" t="str">
        <f ca="1">IF(A24="","",INDIRECT(ADDRESS(MATCH(A24,団体登録!A:A,0)+1,2,,,"団体登録")))</f>
        <v/>
      </c>
      <c r="M25" s="61" t="str">
        <f ca="1">IF(A24="","",INDIRECT(ADDRESS(MATCH(A24,追加登録!A:A,0)+1,2,,,"追加登録")))</f>
        <v/>
      </c>
    </row>
    <row r="26" spans="1:13" ht="13.5" customHeight="1">
      <c r="A26" s="334"/>
      <c r="B26" s="412" t="str">
        <f ca="1">IF(ISERROR(L27),M26,L26)</f>
        <v/>
      </c>
      <c r="C26" s="413"/>
      <c r="D26" s="414"/>
      <c r="E26" s="339"/>
      <c r="F26" s="340"/>
      <c r="G26" s="340"/>
      <c r="H26" s="340"/>
      <c r="I26" s="341"/>
      <c r="J26" s="416"/>
      <c r="L26" s="61" t="str">
        <f ca="1">IF(A26="","",INDIRECT(ADDRESS(MATCH(A26,団体登録!A:A,0),2,,,"団体登録")))</f>
        <v/>
      </c>
      <c r="M26" s="61" t="str">
        <f ca="1">IF(A26="","",INDIRECT(ADDRESS(MATCH(A26,追加登録!A:A,0),2,,,"追加登録")))</f>
        <v/>
      </c>
    </row>
    <row r="27" spans="1:13" ht="21.75" customHeight="1" collapsed="1">
      <c r="A27" s="345"/>
      <c r="B27" s="422" t="str">
        <f ca="1">IF(ISERROR(L27),M27,L27)</f>
        <v/>
      </c>
      <c r="C27" s="413"/>
      <c r="D27" s="420"/>
      <c r="E27" s="347"/>
      <c r="F27" s="348"/>
      <c r="G27" s="348"/>
      <c r="H27" s="348"/>
      <c r="I27" s="349"/>
      <c r="J27" s="421"/>
      <c r="L27" s="61" t="str">
        <f ca="1">IF(A26="","",INDIRECT(ADDRESS(MATCH(A26,団体登録!A:A,0)+1,2,,,"団体登録")))</f>
        <v/>
      </c>
      <c r="M27" s="61" t="str">
        <f ca="1">IF(A26="","",INDIRECT(ADDRESS(MATCH(A26,追加登録!A:A,0)+1,2,,,"追加登録")))</f>
        <v/>
      </c>
    </row>
    <row r="28" spans="1:13" ht="13.5" hidden="1" customHeight="1" outlineLevel="1">
      <c r="A28" s="334"/>
      <c r="B28" s="412" t="str">
        <f ca="1">IF(ISERROR(L29),M28,L28)</f>
        <v/>
      </c>
      <c r="C28" s="413"/>
      <c r="D28" s="414"/>
      <c r="E28" s="339"/>
      <c r="F28" s="340"/>
      <c r="G28" s="340"/>
      <c r="H28" s="340"/>
      <c r="I28" s="341"/>
      <c r="J28" s="416"/>
      <c r="L28" s="61" t="str">
        <f ca="1">IF(A28="","",INDIRECT(ADDRESS(MATCH(A28,団体登録!A:A,0),2,,,"団体登録")))</f>
        <v/>
      </c>
      <c r="M28" s="61" t="str">
        <f ca="1">IF(A28="","",INDIRECT(ADDRESS(MATCH(A28,追加登録!A:A,0),2,,,"追加登録")))</f>
        <v/>
      </c>
    </row>
    <row r="29" spans="1:13" ht="21.75" hidden="1" customHeight="1" outlineLevel="1">
      <c r="A29" s="345"/>
      <c r="B29" s="422" t="str">
        <f ca="1">IF(ISERROR(L29),M29,L29)</f>
        <v/>
      </c>
      <c r="C29" s="413"/>
      <c r="D29" s="420"/>
      <c r="E29" s="347"/>
      <c r="F29" s="348"/>
      <c r="G29" s="348"/>
      <c r="H29" s="348"/>
      <c r="I29" s="349"/>
      <c r="J29" s="421"/>
      <c r="L29" s="61" t="str">
        <f ca="1">IF(A28="","",INDIRECT(ADDRESS(MATCH(A28,団体登録!A:A,0)+1,2,,,"団体登録")))</f>
        <v/>
      </c>
      <c r="M29" s="61" t="str">
        <f ca="1">IF(A28="","",INDIRECT(ADDRESS(MATCH(A28,追加登録!A:A,0)+1,2,,,"追加登録")))</f>
        <v/>
      </c>
    </row>
    <row r="30" spans="1:13" ht="13.5" hidden="1" customHeight="1" outlineLevel="1">
      <c r="A30" s="334"/>
      <c r="B30" s="412" t="str">
        <f ca="1">IF(ISERROR(L31),M30,L30)</f>
        <v/>
      </c>
      <c r="C30" s="413"/>
      <c r="D30" s="414"/>
      <c r="E30" s="339"/>
      <c r="F30" s="340"/>
      <c r="G30" s="340"/>
      <c r="H30" s="340"/>
      <c r="I30" s="341"/>
      <c r="J30" s="416"/>
      <c r="L30" s="61" t="str">
        <f ca="1">IF(A30="","",INDIRECT(ADDRESS(MATCH(A30,団体登録!A:A,0),2,,,"団体登録")))</f>
        <v/>
      </c>
      <c r="M30" s="61" t="str">
        <f ca="1">IF(A30="","",INDIRECT(ADDRESS(MATCH(A30,追加登録!A:A,0),2,,,"追加登録")))</f>
        <v/>
      </c>
    </row>
    <row r="31" spans="1:13" ht="21.75" hidden="1" customHeight="1" outlineLevel="1">
      <c r="A31" s="345"/>
      <c r="B31" s="422" t="str">
        <f ca="1">IF(ISERROR(L31),M31,L31)</f>
        <v/>
      </c>
      <c r="C31" s="413"/>
      <c r="D31" s="420"/>
      <c r="E31" s="347"/>
      <c r="F31" s="348"/>
      <c r="G31" s="348"/>
      <c r="H31" s="348"/>
      <c r="I31" s="349"/>
      <c r="J31" s="421"/>
      <c r="L31" s="61" t="str">
        <f ca="1">IF(A30="","",INDIRECT(ADDRESS(MATCH(A30,団体登録!A:A,0)+1,2,,,"団体登録")))</f>
        <v/>
      </c>
      <c r="M31" s="61" t="str">
        <f ca="1">IF(A30="","",INDIRECT(ADDRESS(MATCH(A30,追加登録!A:A,0)+1,2,,,"追加登録")))</f>
        <v/>
      </c>
    </row>
    <row r="32" spans="1:13" ht="13.5" hidden="1" customHeight="1" outlineLevel="1">
      <c r="A32" s="334"/>
      <c r="B32" s="412" t="str">
        <f ca="1">IF(ISERROR(L33),M32,L32)</f>
        <v/>
      </c>
      <c r="C32" s="413"/>
      <c r="D32" s="414"/>
      <c r="E32" s="339"/>
      <c r="F32" s="340"/>
      <c r="G32" s="340"/>
      <c r="H32" s="340"/>
      <c r="I32" s="341"/>
      <c r="J32" s="416"/>
      <c r="L32" s="61" t="str">
        <f ca="1">IF(A32="","",INDIRECT(ADDRESS(MATCH(A32,団体登録!A:A,0),2,,,"団体登録")))</f>
        <v/>
      </c>
      <c r="M32" s="61" t="str">
        <f ca="1">IF(A32="","",INDIRECT(ADDRESS(MATCH(A32,追加登録!A:A,0),2,,,"追加登録")))</f>
        <v/>
      </c>
    </row>
    <row r="33" spans="1:13" ht="21.75" hidden="1" customHeight="1" outlineLevel="1">
      <c r="A33" s="345"/>
      <c r="B33" s="422" t="str">
        <f ca="1">IF(ISERROR(L33),M33,L33)</f>
        <v/>
      </c>
      <c r="C33" s="413"/>
      <c r="D33" s="420"/>
      <c r="E33" s="347"/>
      <c r="F33" s="348"/>
      <c r="G33" s="348"/>
      <c r="H33" s="348"/>
      <c r="I33" s="349"/>
      <c r="J33" s="421"/>
      <c r="L33" s="61" t="str">
        <f ca="1">IF(A32="","",INDIRECT(ADDRESS(MATCH(A32,団体登録!A:A,0)+1,2,,,"団体登録")))</f>
        <v/>
      </c>
      <c r="M33" s="61" t="str">
        <f ca="1">IF(A32="","",INDIRECT(ADDRESS(MATCH(A32,追加登録!A:A,0)+1,2,,,"追加登録")))</f>
        <v/>
      </c>
    </row>
    <row r="34" spans="1:13" ht="13.5" hidden="1" customHeight="1" outlineLevel="1">
      <c r="A34" s="334"/>
      <c r="B34" s="412" t="str">
        <f ca="1">IF(ISERROR(L35),M34,L34)</f>
        <v/>
      </c>
      <c r="C34" s="413"/>
      <c r="D34" s="414"/>
      <c r="E34" s="339"/>
      <c r="F34" s="340"/>
      <c r="G34" s="340"/>
      <c r="H34" s="340"/>
      <c r="I34" s="341"/>
      <c r="J34" s="416"/>
      <c r="L34" s="61" t="str">
        <f ca="1">IF(A34="","",INDIRECT(ADDRESS(MATCH(A34,団体登録!A:A,0),2,,,"団体登録")))</f>
        <v/>
      </c>
      <c r="M34" s="61" t="str">
        <f ca="1">IF(A34="","",INDIRECT(ADDRESS(MATCH(A34,追加登録!A:A,0),2,,,"追加登録")))</f>
        <v/>
      </c>
    </row>
    <row r="35" spans="1:13" ht="21.75" hidden="1" customHeight="1" outlineLevel="1">
      <c r="A35" s="345"/>
      <c r="B35" s="422" t="str">
        <f ca="1">IF(ISERROR(L35),M35,L35)</f>
        <v/>
      </c>
      <c r="C35" s="413"/>
      <c r="D35" s="420"/>
      <c r="E35" s="347"/>
      <c r="F35" s="348"/>
      <c r="G35" s="348"/>
      <c r="H35" s="348"/>
      <c r="I35" s="349"/>
      <c r="J35" s="421"/>
      <c r="L35" s="61" t="str">
        <f ca="1">IF(A34="","",INDIRECT(ADDRESS(MATCH(A34,団体登録!A:A,0)+1,2,,,"団体登録")))</f>
        <v/>
      </c>
      <c r="M35" s="61" t="str">
        <f ca="1">IF(A34="","",INDIRECT(ADDRESS(MATCH(A34,追加登録!A:A,0)+1,2,,,"追加登録")))</f>
        <v/>
      </c>
    </row>
    <row r="36" spans="1:13" ht="13.5" hidden="1" customHeight="1" outlineLevel="1">
      <c r="A36" s="334"/>
      <c r="B36" s="412" t="str">
        <f ca="1">IF(ISERROR(L37),M36,L36)</f>
        <v/>
      </c>
      <c r="C36" s="413"/>
      <c r="D36" s="414"/>
      <c r="E36" s="339"/>
      <c r="F36" s="340"/>
      <c r="G36" s="340"/>
      <c r="H36" s="340"/>
      <c r="I36" s="341"/>
      <c r="J36" s="416"/>
      <c r="L36" s="61" t="str">
        <f ca="1">IF(A36="","",INDIRECT(ADDRESS(MATCH(A36,団体登録!A:A,0),2,,,"団体登録")))</f>
        <v/>
      </c>
      <c r="M36" s="61" t="str">
        <f ca="1">IF(A36="","",INDIRECT(ADDRESS(MATCH(A36,追加登録!A:A,0),2,,,"追加登録")))</f>
        <v/>
      </c>
    </row>
    <row r="37" spans="1:13" ht="21.75" hidden="1" customHeight="1" outlineLevel="1">
      <c r="A37" s="345"/>
      <c r="B37" s="422" t="str">
        <f ca="1">IF(ISERROR(L37),M37,L37)</f>
        <v/>
      </c>
      <c r="C37" s="413"/>
      <c r="D37" s="420"/>
      <c r="E37" s="347"/>
      <c r="F37" s="348"/>
      <c r="G37" s="348"/>
      <c r="H37" s="348"/>
      <c r="I37" s="349"/>
      <c r="J37" s="421"/>
      <c r="L37" s="61" t="str">
        <f ca="1">IF(A36="","",INDIRECT(ADDRESS(MATCH(A36,団体登録!A:A,0)+1,2,,,"団体登録")))</f>
        <v/>
      </c>
      <c r="M37" s="61" t="str">
        <f ca="1">IF(A36="","",INDIRECT(ADDRESS(MATCH(A36,追加登録!A:A,0)+1,2,,,"追加登録")))</f>
        <v/>
      </c>
    </row>
    <row r="38" spans="1:13" ht="13.5" hidden="1" customHeight="1" outlineLevel="1">
      <c r="A38" s="334"/>
      <c r="B38" s="412" t="str">
        <f ca="1">IF(ISERROR(L39),M38,L38)</f>
        <v/>
      </c>
      <c r="C38" s="413"/>
      <c r="D38" s="414"/>
      <c r="E38" s="339"/>
      <c r="F38" s="340"/>
      <c r="G38" s="340"/>
      <c r="H38" s="340"/>
      <c r="I38" s="341"/>
      <c r="J38" s="416"/>
      <c r="L38" s="61" t="str">
        <f ca="1">IF(A38="","",INDIRECT(ADDRESS(MATCH(A38,団体登録!A:A,0),2,,,"団体登録")))</f>
        <v/>
      </c>
      <c r="M38" s="61" t="str">
        <f ca="1">IF(A38="","",INDIRECT(ADDRESS(MATCH(A38,追加登録!A:A,0),2,,,"追加登録")))</f>
        <v/>
      </c>
    </row>
    <row r="39" spans="1:13" ht="21.75" hidden="1" customHeight="1" outlineLevel="1">
      <c r="A39" s="345"/>
      <c r="B39" s="422" t="str">
        <f ca="1">IF(ISERROR(L39),M39,L39)</f>
        <v/>
      </c>
      <c r="C39" s="413"/>
      <c r="D39" s="420"/>
      <c r="E39" s="347"/>
      <c r="F39" s="348"/>
      <c r="G39" s="348"/>
      <c r="H39" s="348"/>
      <c r="I39" s="349"/>
      <c r="J39" s="421"/>
      <c r="L39" s="61" t="str">
        <f ca="1">IF(A38="","",INDIRECT(ADDRESS(MATCH(A38,団体登録!A:A,0)+1,2,,,"団体登録")))</f>
        <v/>
      </c>
      <c r="M39" s="61" t="str">
        <f ca="1">IF(A38="","",INDIRECT(ADDRESS(MATCH(A38,追加登録!A:A,0)+1,2,,,"追加登録")))</f>
        <v/>
      </c>
    </row>
    <row r="40" spans="1:13" ht="13.5" hidden="1" customHeight="1" outlineLevel="1">
      <c r="A40" s="334"/>
      <c r="B40" s="412" t="str">
        <f ca="1">IF(ISERROR(L41),M40,L40)</f>
        <v/>
      </c>
      <c r="C40" s="413"/>
      <c r="D40" s="414"/>
      <c r="E40" s="339"/>
      <c r="F40" s="340"/>
      <c r="G40" s="340"/>
      <c r="H40" s="340"/>
      <c r="I40" s="341"/>
      <c r="J40" s="416"/>
      <c r="L40" s="61" t="str">
        <f ca="1">IF(A40="","",INDIRECT(ADDRESS(MATCH(A40,団体登録!A:A,0),2,,,"団体登録")))</f>
        <v/>
      </c>
      <c r="M40" s="61" t="str">
        <f ca="1">IF(A40="","",INDIRECT(ADDRESS(MATCH(A40,追加登録!A:A,0),2,,,"追加登録")))</f>
        <v/>
      </c>
    </row>
    <row r="41" spans="1:13" ht="21.75" hidden="1" customHeight="1" outlineLevel="1">
      <c r="A41" s="345"/>
      <c r="B41" s="422" t="str">
        <f ca="1">IF(ISERROR(L41),M41,L41)</f>
        <v/>
      </c>
      <c r="C41" s="413"/>
      <c r="D41" s="420"/>
      <c r="E41" s="347"/>
      <c r="F41" s="348"/>
      <c r="G41" s="348"/>
      <c r="H41" s="348"/>
      <c r="I41" s="349"/>
      <c r="J41" s="421"/>
      <c r="L41" s="61" t="str">
        <f ca="1">IF(A40="","",INDIRECT(ADDRESS(MATCH(A40,団体登録!A:A,0)+1,2,,,"団体登録")))</f>
        <v/>
      </c>
      <c r="M41" s="61" t="str">
        <f ca="1">IF(A40="","",INDIRECT(ADDRESS(MATCH(A40,追加登録!A:A,0)+1,2,,,"追加登録")))</f>
        <v/>
      </c>
    </row>
    <row r="42" spans="1:13" ht="13.5" hidden="1" customHeight="1" outlineLevel="1">
      <c r="A42" s="334"/>
      <c r="B42" s="412" t="str">
        <f ca="1">IF(ISERROR(L43),M42,L42)</f>
        <v/>
      </c>
      <c r="C42" s="413"/>
      <c r="D42" s="414"/>
      <c r="E42" s="339"/>
      <c r="F42" s="340"/>
      <c r="G42" s="340"/>
      <c r="H42" s="340"/>
      <c r="I42" s="341"/>
      <c r="J42" s="416"/>
      <c r="L42" s="61" t="str">
        <f ca="1">IF(A42="","",INDIRECT(ADDRESS(MATCH(A42,団体登録!A:A,0),2,,,"団体登録")))</f>
        <v/>
      </c>
      <c r="M42" s="61" t="str">
        <f ca="1">IF(A42="","",INDIRECT(ADDRESS(MATCH(A42,追加登録!A:A,0),2,,,"追加登録")))</f>
        <v/>
      </c>
    </row>
    <row r="43" spans="1:13" ht="21.75" hidden="1" customHeight="1" outlineLevel="1">
      <c r="A43" s="345"/>
      <c r="B43" s="422" t="str">
        <f ca="1">IF(ISERROR(L43),M43,L43)</f>
        <v/>
      </c>
      <c r="C43" s="413"/>
      <c r="D43" s="420"/>
      <c r="E43" s="347"/>
      <c r="F43" s="348"/>
      <c r="G43" s="348"/>
      <c r="H43" s="348"/>
      <c r="I43" s="349"/>
      <c r="J43" s="421"/>
      <c r="L43" s="61" t="str">
        <f ca="1">IF(A42="","",INDIRECT(ADDRESS(MATCH(A42,団体登録!A:A,0)+1,2,,,"団体登録")))</f>
        <v/>
      </c>
      <c r="M43" s="61" t="str">
        <f ca="1">IF(A42="","",INDIRECT(ADDRESS(MATCH(A42,追加登録!A:A,0)+1,2,,,"追加登録")))</f>
        <v/>
      </c>
    </row>
    <row r="44" spans="1:13" ht="13.5" hidden="1" customHeight="1" outlineLevel="1">
      <c r="A44" s="334"/>
      <c r="B44" s="412" t="str">
        <f ca="1">IF(ISERROR(L45),M44,L44)</f>
        <v/>
      </c>
      <c r="C44" s="413"/>
      <c r="D44" s="414"/>
      <c r="E44" s="339"/>
      <c r="F44" s="340"/>
      <c r="G44" s="340"/>
      <c r="H44" s="340"/>
      <c r="I44" s="341"/>
      <c r="J44" s="416"/>
      <c r="L44" s="61" t="str">
        <f ca="1">IF(A44="","",INDIRECT(ADDRESS(MATCH(A44,団体登録!A:A,0),2,,,"団体登録")))</f>
        <v/>
      </c>
      <c r="M44" s="61" t="str">
        <f ca="1">IF(A44="","",INDIRECT(ADDRESS(MATCH(A44,追加登録!A:A,0),2,,,"追加登録")))</f>
        <v/>
      </c>
    </row>
    <row r="45" spans="1:13" ht="21.75" hidden="1" customHeight="1" outlineLevel="1">
      <c r="A45" s="345"/>
      <c r="B45" s="422" t="str">
        <f ca="1">IF(ISERROR(L45),M45,L45)</f>
        <v/>
      </c>
      <c r="C45" s="413"/>
      <c r="D45" s="420"/>
      <c r="E45" s="347"/>
      <c r="F45" s="348"/>
      <c r="G45" s="348"/>
      <c r="H45" s="348"/>
      <c r="I45" s="349"/>
      <c r="J45" s="421"/>
      <c r="L45" s="61" t="str">
        <f ca="1">IF(A44="","",INDIRECT(ADDRESS(MATCH(A44,団体登録!A:A,0)+1,2,,,"団体登録")))</f>
        <v/>
      </c>
      <c r="M45" s="61" t="str">
        <f ca="1">IF(A44="","",INDIRECT(ADDRESS(MATCH(A44,追加登録!A:A,0)+1,2,,,"追加登録")))</f>
        <v/>
      </c>
    </row>
    <row r="46" spans="1:13" ht="13.5" hidden="1" customHeight="1" outlineLevel="1">
      <c r="A46" s="334"/>
      <c r="B46" s="412" t="str">
        <f ca="1">IF(ISERROR(L47),M46,L46)</f>
        <v/>
      </c>
      <c r="C46" s="413"/>
      <c r="D46" s="414"/>
      <c r="E46" s="339"/>
      <c r="F46" s="340"/>
      <c r="G46" s="340"/>
      <c r="H46" s="340"/>
      <c r="I46" s="341"/>
      <c r="J46" s="416"/>
      <c r="L46" s="61" t="str">
        <f ca="1">IF(A46="","",INDIRECT(ADDRESS(MATCH(A46,団体登録!A:A,0),2,,,"団体登録")))</f>
        <v/>
      </c>
      <c r="M46" s="61" t="str">
        <f ca="1">IF(A46="","",INDIRECT(ADDRESS(MATCH(A46,追加登録!A:A,0),2,,,"追加登録")))</f>
        <v/>
      </c>
    </row>
    <row r="47" spans="1:13" ht="21.75" hidden="1" customHeight="1" outlineLevel="1">
      <c r="A47" s="345"/>
      <c r="B47" s="422" t="str">
        <f ca="1">IF(ISERROR(L47),M47,L47)</f>
        <v/>
      </c>
      <c r="C47" s="413"/>
      <c r="D47" s="420"/>
      <c r="E47" s="347"/>
      <c r="F47" s="348"/>
      <c r="G47" s="348"/>
      <c r="H47" s="348"/>
      <c r="I47" s="349"/>
      <c r="J47" s="421"/>
      <c r="L47" s="61" t="str">
        <f ca="1">IF(A46="","",INDIRECT(ADDRESS(MATCH(A46,団体登録!A:A,0)+1,2,,,"団体登録")))</f>
        <v/>
      </c>
      <c r="M47" s="61" t="str">
        <f ca="1">IF(A46="","",INDIRECT(ADDRESS(MATCH(A46,追加登録!A:A,0)+1,2,,,"追加登録")))</f>
        <v/>
      </c>
    </row>
    <row r="48" spans="1:13" ht="13.5" hidden="1" customHeight="1" outlineLevel="1">
      <c r="A48" s="334"/>
      <c r="B48" s="412" t="str">
        <f ca="1">IF(ISERROR(L49),M48,L48)</f>
        <v/>
      </c>
      <c r="C48" s="413"/>
      <c r="D48" s="414"/>
      <c r="E48" s="339"/>
      <c r="F48" s="340"/>
      <c r="G48" s="340"/>
      <c r="H48" s="340"/>
      <c r="I48" s="341"/>
      <c r="J48" s="416"/>
      <c r="L48" s="61" t="str">
        <f ca="1">IF(A48="","",INDIRECT(ADDRESS(MATCH(A48,団体登録!A:A,0),2,,,"団体登録")))</f>
        <v/>
      </c>
      <c r="M48" s="61" t="str">
        <f ca="1">IF(A48="","",INDIRECT(ADDRESS(MATCH(A48,追加登録!A:A,0),2,,,"追加登録")))</f>
        <v/>
      </c>
    </row>
    <row r="49" spans="1:13" ht="21.75" hidden="1" customHeight="1" outlineLevel="1">
      <c r="A49" s="345"/>
      <c r="B49" s="422" t="str">
        <f ca="1">IF(ISERROR(L49),M49,L49)</f>
        <v/>
      </c>
      <c r="C49" s="413"/>
      <c r="D49" s="420"/>
      <c r="E49" s="347"/>
      <c r="F49" s="348"/>
      <c r="G49" s="348"/>
      <c r="H49" s="348"/>
      <c r="I49" s="349"/>
      <c r="J49" s="421"/>
      <c r="L49" s="61" t="str">
        <f ca="1">IF(A48="","",INDIRECT(ADDRESS(MATCH(A48,団体登録!A:A,0)+1,2,,,"団体登録")))</f>
        <v/>
      </c>
      <c r="M49" s="61" t="str">
        <f ca="1">IF(A48="","",INDIRECT(ADDRESS(MATCH(A48,追加登録!A:A,0)+1,2,,,"追加登録")))</f>
        <v/>
      </c>
    </row>
    <row r="50" spans="1:13" ht="13.5" hidden="1" customHeight="1" outlineLevel="1">
      <c r="A50" s="334"/>
      <c r="B50" s="412" t="str">
        <f ca="1">IF(ISERROR(L51),M50,L50)</f>
        <v/>
      </c>
      <c r="C50" s="413"/>
      <c r="D50" s="414"/>
      <c r="E50" s="339"/>
      <c r="F50" s="340"/>
      <c r="G50" s="340"/>
      <c r="H50" s="340"/>
      <c r="I50" s="341"/>
      <c r="J50" s="416"/>
      <c r="L50" s="61" t="str">
        <f ca="1">IF(A50="","",INDIRECT(ADDRESS(MATCH(A50,団体登録!A:A,0),2,,,"団体登録")))</f>
        <v/>
      </c>
      <c r="M50" s="61" t="str">
        <f ca="1">IF(A50="","",INDIRECT(ADDRESS(MATCH(A50,追加登録!A:A,0),2,,,"追加登録")))</f>
        <v/>
      </c>
    </row>
    <row r="51" spans="1:13" ht="21.75" hidden="1" customHeight="1" outlineLevel="1" thickBot="1">
      <c r="A51" s="335"/>
      <c r="B51" s="418" t="str">
        <f ca="1">IF(ISERROR(L51),M51,L51)</f>
        <v/>
      </c>
      <c r="C51" s="419"/>
      <c r="D51" s="415"/>
      <c r="E51" s="342"/>
      <c r="F51" s="343"/>
      <c r="G51" s="343"/>
      <c r="H51" s="343"/>
      <c r="I51" s="344"/>
      <c r="J51" s="417"/>
      <c r="L51" s="61" t="str">
        <f ca="1">IF(A50="","",INDIRECT(ADDRESS(MATCH(A50,団体登録!A:A,0)+1,2,,,"団体登録")))</f>
        <v/>
      </c>
      <c r="M51" s="61" t="str">
        <f ca="1">IF(A50="","",INDIRECT(ADDRESS(MATCH(A50,追加登録!A:A,0)+1,2,,,"追加登録")))</f>
        <v/>
      </c>
    </row>
    <row r="52" spans="1:13" ht="19.149999999999999" customHeight="1">
      <c r="C52" s="4"/>
      <c r="D52" s="4"/>
      <c r="E52" s="20" t="s">
        <v>32</v>
      </c>
      <c r="F52" s="4"/>
      <c r="G52" s="4"/>
      <c r="H52" s="4"/>
    </row>
    <row r="53" spans="1:13" ht="19.149999999999999" customHeight="1">
      <c r="B53" s="66"/>
      <c r="C53" s="4"/>
      <c r="D53" s="4"/>
      <c r="E53" s="4"/>
      <c r="F53" s="4"/>
      <c r="G53" s="4"/>
      <c r="H53" s="4"/>
      <c r="I53" s="4"/>
      <c r="J53" s="4"/>
    </row>
    <row r="54" spans="1:13" ht="19.149999999999999" customHeight="1">
      <c r="C54" s="4"/>
      <c r="D54" s="4"/>
      <c r="E54" s="4"/>
      <c r="F54" s="4"/>
      <c r="G54" s="4"/>
      <c r="H54" s="4"/>
      <c r="I54" s="4"/>
      <c r="J54" s="4"/>
    </row>
    <row r="55" spans="1:13" ht="19.149999999999999" customHeight="1">
      <c r="C55" s="4"/>
      <c r="D55" s="4"/>
      <c r="E55" s="4"/>
      <c r="F55" s="4"/>
      <c r="G55" s="4"/>
      <c r="H55" s="4"/>
      <c r="I55" s="4"/>
      <c r="J55" s="4"/>
    </row>
    <row r="56" spans="1:13" ht="19.149999999999999" customHeight="1">
      <c r="C56" s="4"/>
      <c r="D56" s="4"/>
      <c r="E56" s="4"/>
      <c r="F56" s="4"/>
      <c r="G56" s="4"/>
      <c r="H56" s="4"/>
      <c r="I56" s="4"/>
      <c r="J56" s="4"/>
    </row>
    <row r="57" spans="1:13" ht="19.149999999999999" customHeight="1">
      <c r="C57" s="4"/>
      <c r="D57" s="4"/>
      <c r="E57" s="4"/>
      <c r="F57" s="4"/>
      <c r="G57" s="4"/>
      <c r="H57" s="4"/>
      <c r="I57" s="4"/>
      <c r="J57" s="4"/>
    </row>
    <row r="58" spans="1:13" ht="19.149999999999999" customHeight="1">
      <c r="C58" s="4"/>
      <c r="D58" s="4"/>
      <c r="E58" s="4"/>
      <c r="F58" s="4"/>
      <c r="G58" s="4"/>
      <c r="H58" s="4"/>
      <c r="I58" s="4"/>
      <c r="J58" s="4"/>
    </row>
    <row r="59" spans="1:13" ht="19.149999999999999" customHeight="1">
      <c r="C59" s="4"/>
      <c r="D59" s="4"/>
      <c r="E59" s="4"/>
      <c r="F59" s="4"/>
      <c r="G59" s="4"/>
      <c r="H59" s="4"/>
      <c r="I59" s="4"/>
      <c r="J59" s="4"/>
    </row>
    <row r="60" spans="1:13" ht="19.149999999999999" customHeight="1">
      <c r="C60" s="4"/>
      <c r="D60" s="4"/>
      <c r="E60" s="4"/>
      <c r="F60" s="4"/>
      <c r="G60" s="4"/>
      <c r="H60" s="4"/>
      <c r="I60" s="4"/>
      <c r="J60" s="4"/>
    </row>
    <row r="61" spans="1:13" ht="19.149999999999999" customHeight="1">
      <c r="C61" s="4"/>
      <c r="D61" s="4"/>
      <c r="E61" s="4"/>
      <c r="J61" s="4"/>
    </row>
  </sheetData>
  <sheetProtection formatCells="0" formatRows="0" selectLockedCells="1" sort="0" autoFilter="0"/>
  <mergeCells count="143">
    <mergeCell ref="A1:J1"/>
    <mergeCell ref="C2:J2"/>
    <mergeCell ref="A3:B3"/>
    <mergeCell ref="C3:J3"/>
    <mergeCell ref="B5:C5"/>
    <mergeCell ref="A6:A7"/>
    <mergeCell ref="B6:C6"/>
    <mergeCell ref="D6:D7"/>
    <mergeCell ref="E6:I7"/>
    <mergeCell ref="J6:J7"/>
    <mergeCell ref="A10:A11"/>
    <mergeCell ref="B10:C10"/>
    <mergeCell ref="D10:D11"/>
    <mergeCell ref="E10:I11"/>
    <mergeCell ref="J10:J11"/>
    <mergeCell ref="B11:C11"/>
    <mergeCell ref="B7:C7"/>
    <mergeCell ref="A8:A9"/>
    <mergeCell ref="B8:C8"/>
    <mergeCell ref="D8:D9"/>
    <mergeCell ref="E8:I9"/>
    <mergeCell ref="J8:J9"/>
    <mergeCell ref="B9:C9"/>
    <mergeCell ref="A14:A15"/>
    <mergeCell ref="B14:C14"/>
    <mergeCell ref="D14:D15"/>
    <mergeCell ref="E14:I15"/>
    <mergeCell ref="J14:J15"/>
    <mergeCell ref="B15:C15"/>
    <mergeCell ref="A12:A13"/>
    <mergeCell ref="B12:C12"/>
    <mergeCell ref="D12:D13"/>
    <mergeCell ref="E12:I13"/>
    <mergeCell ref="J12:J13"/>
    <mergeCell ref="B13:C13"/>
    <mergeCell ref="A18:A19"/>
    <mergeCell ref="B18:C18"/>
    <mergeCell ref="D18:D19"/>
    <mergeCell ref="E18:I19"/>
    <mergeCell ref="J18:J19"/>
    <mergeCell ref="B19:C19"/>
    <mergeCell ref="A16:A17"/>
    <mergeCell ref="B16:C16"/>
    <mergeCell ref="D16:D17"/>
    <mergeCell ref="E16:I17"/>
    <mergeCell ref="J16:J17"/>
    <mergeCell ref="B17:C17"/>
    <mergeCell ref="A22:A23"/>
    <mergeCell ref="B22:C22"/>
    <mergeCell ref="D22:D23"/>
    <mergeCell ref="E22:I23"/>
    <mergeCell ref="J22:J23"/>
    <mergeCell ref="B23:C23"/>
    <mergeCell ref="A20:A21"/>
    <mergeCell ref="B20:C20"/>
    <mergeCell ref="D20:D21"/>
    <mergeCell ref="E20:I21"/>
    <mergeCell ref="J20:J21"/>
    <mergeCell ref="B21:C21"/>
    <mergeCell ref="A26:A27"/>
    <mergeCell ref="B26:C26"/>
    <mergeCell ref="D26:D27"/>
    <mergeCell ref="E26:I27"/>
    <mergeCell ref="J26:J27"/>
    <mergeCell ref="B27:C27"/>
    <mergeCell ref="A24:A25"/>
    <mergeCell ref="B24:C24"/>
    <mergeCell ref="D24:D25"/>
    <mergeCell ref="E24:I25"/>
    <mergeCell ref="J24:J25"/>
    <mergeCell ref="B25:C25"/>
    <mergeCell ref="A30:A31"/>
    <mergeCell ref="B30:C30"/>
    <mergeCell ref="D30:D31"/>
    <mergeCell ref="E30:I31"/>
    <mergeCell ref="J30:J31"/>
    <mergeCell ref="B31:C31"/>
    <mergeCell ref="A28:A29"/>
    <mergeCell ref="B28:C28"/>
    <mergeCell ref="D28:D29"/>
    <mergeCell ref="E28:I29"/>
    <mergeCell ref="J28:J29"/>
    <mergeCell ref="B29:C29"/>
    <mergeCell ref="A34:A35"/>
    <mergeCell ref="B34:C34"/>
    <mergeCell ref="D34:D35"/>
    <mergeCell ref="E34:I35"/>
    <mergeCell ref="J34:J35"/>
    <mergeCell ref="B35:C35"/>
    <mergeCell ref="A32:A33"/>
    <mergeCell ref="B32:C32"/>
    <mergeCell ref="D32:D33"/>
    <mergeCell ref="E32:I33"/>
    <mergeCell ref="J32:J33"/>
    <mergeCell ref="B33:C33"/>
    <mergeCell ref="A38:A39"/>
    <mergeCell ref="B38:C38"/>
    <mergeCell ref="D38:D39"/>
    <mergeCell ref="E38:I39"/>
    <mergeCell ref="J38:J39"/>
    <mergeCell ref="B39:C39"/>
    <mergeCell ref="A36:A37"/>
    <mergeCell ref="B36:C36"/>
    <mergeCell ref="D36:D37"/>
    <mergeCell ref="E36:I37"/>
    <mergeCell ref="J36:J37"/>
    <mergeCell ref="B37:C37"/>
    <mergeCell ref="A42:A43"/>
    <mergeCell ref="B42:C42"/>
    <mergeCell ref="D42:D43"/>
    <mergeCell ref="E42:I43"/>
    <mergeCell ref="J42:J43"/>
    <mergeCell ref="B43:C43"/>
    <mergeCell ref="A40:A41"/>
    <mergeCell ref="B40:C40"/>
    <mergeCell ref="D40:D41"/>
    <mergeCell ref="E40:I41"/>
    <mergeCell ref="J40:J41"/>
    <mergeCell ref="B41:C41"/>
    <mergeCell ref="A46:A47"/>
    <mergeCell ref="B46:C46"/>
    <mergeCell ref="D46:D47"/>
    <mergeCell ref="E46:I47"/>
    <mergeCell ref="J46:J47"/>
    <mergeCell ref="B47:C47"/>
    <mergeCell ref="A44:A45"/>
    <mergeCell ref="B44:C44"/>
    <mergeCell ref="D44:D45"/>
    <mergeCell ref="E44:I45"/>
    <mergeCell ref="J44:J45"/>
    <mergeCell ref="B45:C45"/>
    <mergeCell ref="A50:A51"/>
    <mergeCell ref="B50:C50"/>
    <mergeCell ref="D50:D51"/>
    <mergeCell ref="E50:I51"/>
    <mergeCell ref="J50:J51"/>
    <mergeCell ref="B51:C51"/>
    <mergeCell ref="A48:A49"/>
    <mergeCell ref="B48:C48"/>
    <mergeCell ref="D48:D49"/>
    <mergeCell ref="E48:I49"/>
    <mergeCell ref="J48:J49"/>
    <mergeCell ref="B49:C49"/>
  </mergeCells>
  <phoneticPr fontId="5"/>
  <conditionalFormatting sqref="A6">
    <cfRule type="expression" dxfId="22" priority="23">
      <formula>AND($A6="",$B7&lt;&gt;"")</formula>
    </cfRule>
  </conditionalFormatting>
  <conditionalFormatting sqref="A8">
    <cfRule type="expression" dxfId="21" priority="22">
      <formula>AND($A8="",$B9&lt;&gt;"")</formula>
    </cfRule>
  </conditionalFormatting>
  <conditionalFormatting sqref="A10">
    <cfRule type="expression" dxfId="20" priority="21">
      <formula>AND($A10="",$B11&lt;&gt;"")</formula>
    </cfRule>
  </conditionalFormatting>
  <conditionalFormatting sqref="A12">
    <cfRule type="expression" dxfId="19" priority="20">
      <formula>AND($A12="",$B13&lt;&gt;"")</formula>
    </cfRule>
  </conditionalFormatting>
  <conditionalFormatting sqref="A14">
    <cfRule type="expression" dxfId="18" priority="19">
      <formula>AND($A14="",$B15&lt;&gt;"")</formula>
    </cfRule>
  </conditionalFormatting>
  <conditionalFormatting sqref="A16">
    <cfRule type="expression" dxfId="17" priority="18">
      <formula>AND($A16="",$B17&lt;&gt;"")</formula>
    </cfRule>
  </conditionalFormatting>
  <conditionalFormatting sqref="A18">
    <cfRule type="expression" dxfId="16" priority="17">
      <formula>AND($A18="",$B19&lt;&gt;"")</formula>
    </cfRule>
  </conditionalFormatting>
  <conditionalFormatting sqref="A20">
    <cfRule type="expression" dxfId="15" priority="16">
      <formula>AND($A20="",$B21&lt;&gt;"")</formula>
    </cfRule>
  </conditionalFormatting>
  <conditionalFormatting sqref="A22">
    <cfRule type="expression" dxfId="14" priority="15">
      <formula>AND($A22="",$B23&lt;&gt;"")</formula>
    </cfRule>
  </conditionalFormatting>
  <conditionalFormatting sqref="A24">
    <cfRule type="expression" dxfId="13" priority="14">
      <formula>AND($A24="",$B25&lt;&gt;"")</formula>
    </cfRule>
  </conditionalFormatting>
  <conditionalFormatting sqref="A26">
    <cfRule type="expression" dxfId="12" priority="13">
      <formula>AND($A26="",$B27&lt;&gt;"")</formula>
    </cfRule>
  </conditionalFormatting>
  <conditionalFormatting sqref="A28">
    <cfRule type="expression" dxfId="11" priority="12">
      <formula>AND($A28="",$B29&lt;&gt;"")</formula>
    </cfRule>
  </conditionalFormatting>
  <conditionalFormatting sqref="A30">
    <cfRule type="expression" dxfId="10" priority="11">
      <formula>AND($A30="",$B31&lt;&gt;"")</formula>
    </cfRule>
  </conditionalFormatting>
  <conditionalFormatting sqref="A32">
    <cfRule type="expression" dxfId="9" priority="10">
      <formula>AND($A32="",$B33&lt;&gt;"")</formula>
    </cfRule>
  </conditionalFormatting>
  <conditionalFormatting sqref="A34">
    <cfRule type="expression" dxfId="8" priority="9">
      <formula>AND($A34="",$B35&lt;&gt;"")</formula>
    </cfRule>
  </conditionalFormatting>
  <conditionalFormatting sqref="A36">
    <cfRule type="expression" dxfId="7" priority="8">
      <formula>AND($A36="",$B37&lt;&gt;"")</formula>
    </cfRule>
  </conditionalFormatting>
  <conditionalFormatting sqref="A38">
    <cfRule type="expression" dxfId="6" priority="7">
      <formula>AND($A38="",$B39&lt;&gt;"")</formula>
    </cfRule>
  </conditionalFormatting>
  <conditionalFormatting sqref="A40">
    <cfRule type="expression" dxfId="5" priority="6">
      <formula>AND($A40="",$B41&lt;&gt;"")</formula>
    </cfRule>
  </conditionalFormatting>
  <conditionalFormatting sqref="A42">
    <cfRule type="expression" dxfId="4" priority="5">
      <formula>AND($A42="",$B43&lt;&gt;"")</formula>
    </cfRule>
  </conditionalFormatting>
  <conditionalFormatting sqref="A44">
    <cfRule type="expression" dxfId="3" priority="4">
      <formula>AND($A44="",$B45&lt;&gt;"")</formula>
    </cfRule>
  </conditionalFormatting>
  <conditionalFormatting sqref="A46">
    <cfRule type="expression" dxfId="2" priority="3">
      <formula>AND($A46="",$B47&lt;&gt;"")</formula>
    </cfRule>
  </conditionalFormatting>
  <conditionalFormatting sqref="A48">
    <cfRule type="expression" dxfId="1" priority="2">
      <formula>AND($A48="",$B49&lt;&gt;"")</formula>
    </cfRule>
  </conditionalFormatting>
  <conditionalFormatting sqref="A50">
    <cfRule type="expression" dxfId="0" priority="1">
      <formula>AND($A50="",$B51&lt;&gt;"")</formula>
    </cfRule>
  </conditionalFormatting>
  <printOptions gridLinesSet="0"/>
  <pageMargins left="0.6692913385826772" right="0.27559055118110237" top="0.55118110236220474" bottom="0.47244094488188981" header="0.51181102362204722" footer="0.51181102362204722"/>
  <pageSetup paperSize="9" scale="99" fitToHeight="0" orientation="landscape" blackAndWhite="1"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G17"/>
  <sheetViews>
    <sheetView workbookViewId="0">
      <selection activeCell="B3" sqref="B3:E3"/>
    </sheetView>
  </sheetViews>
  <sheetFormatPr defaultRowHeight="13.5"/>
  <cols>
    <col min="1" max="1" width="20.875" style="1" customWidth="1"/>
    <col min="2" max="2" width="10.625" style="1" customWidth="1"/>
    <col min="3" max="3" width="50.25" style="1" customWidth="1"/>
    <col min="4" max="4" width="12.875" style="1" customWidth="1"/>
    <col min="5" max="5" width="41.625" style="1" customWidth="1"/>
    <col min="6" max="6" width="12.5" customWidth="1"/>
  </cols>
  <sheetData>
    <row r="1" spans="1:7" ht="24.75" customHeight="1">
      <c r="A1" s="442" t="str">
        <f>DBCS(団体登録!Q9) &amp;"年度　練馬区バドミントン協会登録団体クラブ概要"</f>
        <v>２０２５年度　練馬区バドミントン協会登録団体クラブ概要</v>
      </c>
      <c r="B1" s="442"/>
      <c r="C1" s="442"/>
      <c r="D1" s="442"/>
      <c r="E1" s="442"/>
      <c r="F1" s="3"/>
      <c r="G1" s="89"/>
    </row>
    <row r="2" spans="1:7" s="9" customFormat="1" ht="21" customHeight="1">
      <c r="A2" s="1"/>
      <c r="B2" s="1"/>
      <c r="C2" s="1"/>
      <c r="D2" s="1"/>
      <c r="E2" s="2" t="s">
        <v>0</v>
      </c>
    </row>
    <row r="3" spans="1:7" ht="33" customHeight="1">
      <c r="A3" s="28" t="s">
        <v>159</v>
      </c>
      <c r="B3" s="441"/>
      <c r="C3" s="439"/>
      <c r="D3" s="439"/>
      <c r="E3" s="439"/>
      <c r="F3" s="25"/>
    </row>
    <row r="4" spans="1:7" ht="33" customHeight="1">
      <c r="A4" s="117" t="s">
        <v>59</v>
      </c>
      <c r="B4" s="29" t="s">
        <v>53</v>
      </c>
      <c r="C4" s="440"/>
      <c r="D4" s="439"/>
      <c r="E4" s="439"/>
      <c r="F4" s="3"/>
    </row>
    <row r="5" spans="1:7" ht="33" customHeight="1">
      <c r="A5" s="118"/>
      <c r="B5" s="29" t="s">
        <v>54</v>
      </c>
      <c r="C5" s="125" t="s">
        <v>161</v>
      </c>
      <c r="D5" s="29" t="s">
        <v>160</v>
      </c>
      <c r="E5" s="126"/>
      <c r="F5" s="3"/>
    </row>
    <row r="6" spans="1:7" ht="33" customHeight="1">
      <c r="A6" s="28" t="s">
        <v>55</v>
      </c>
      <c r="B6" s="437"/>
      <c r="C6" s="439"/>
      <c r="D6" s="439"/>
      <c r="E6" s="439"/>
      <c r="F6" s="3"/>
    </row>
    <row r="7" spans="1:7" ht="33" customHeight="1">
      <c r="A7" s="28" t="s">
        <v>46</v>
      </c>
      <c r="B7" s="29" t="s">
        <v>47</v>
      </c>
      <c r="C7" s="127"/>
      <c r="D7" s="29" t="s">
        <v>52</v>
      </c>
      <c r="E7" s="126"/>
      <c r="F7" s="3"/>
    </row>
    <row r="8" spans="1:7" ht="33" customHeight="1">
      <c r="A8" s="28" t="s">
        <v>48</v>
      </c>
      <c r="B8" s="437"/>
      <c r="C8" s="438"/>
      <c r="D8" s="438"/>
      <c r="E8" s="438"/>
      <c r="F8" s="3"/>
    </row>
    <row r="9" spans="1:7" ht="33" customHeight="1">
      <c r="A9" s="28" t="s">
        <v>49</v>
      </c>
      <c r="B9" s="437"/>
      <c r="C9" s="438"/>
      <c r="D9" s="438"/>
      <c r="E9" s="438"/>
      <c r="F9" s="3"/>
    </row>
    <row r="10" spans="1:7" ht="64.5" customHeight="1">
      <c r="A10" s="28" t="s">
        <v>50</v>
      </c>
      <c r="B10" s="437"/>
      <c r="C10" s="438"/>
      <c r="D10" s="438"/>
      <c r="E10" s="438"/>
      <c r="F10" s="3"/>
    </row>
    <row r="11" spans="1:7" ht="51" customHeight="1">
      <c r="A11" s="28" t="s">
        <v>60</v>
      </c>
      <c r="B11" s="437"/>
      <c r="C11" s="438"/>
      <c r="D11" s="438"/>
      <c r="E11" s="438"/>
      <c r="F11" s="3"/>
    </row>
    <row r="12" spans="1:7" ht="33" customHeight="1">
      <c r="A12" s="28" t="s">
        <v>61</v>
      </c>
      <c r="B12" s="437"/>
      <c r="C12" s="438"/>
      <c r="D12" s="438"/>
      <c r="E12" s="438"/>
      <c r="F12" s="3"/>
    </row>
    <row r="13" spans="1:7" ht="48" customHeight="1">
      <c r="A13" s="28" t="s">
        <v>51</v>
      </c>
      <c r="B13" s="437"/>
      <c r="C13" s="438"/>
      <c r="D13" s="438"/>
      <c r="E13" s="438"/>
      <c r="F13" s="3"/>
    </row>
    <row r="14" spans="1:7">
      <c r="A14" s="1" t="s">
        <v>56</v>
      </c>
    </row>
    <row r="15" spans="1:7">
      <c r="A15" s="1" t="s">
        <v>57</v>
      </c>
    </row>
    <row r="17" spans="1:1">
      <c r="A17" s="1" t="s">
        <v>58</v>
      </c>
    </row>
  </sheetData>
  <sheetProtection sheet="1" objects="1" scenarios="1" selectLockedCells="1" sort="0" autoFilter="0"/>
  <mergeCells count="10">
    <mergeCell ref="B3:E3"/>
    <mergeCell ref="A1:E1"/>
    <mergeCell ref="B8:E8"/>
    <mergeCell ref="B9:E9"/>
    <mergeCell ref="B10:E10"/>
    <mergeCell ref="B13:E13"/>
    <mergeCell ref="B12:E12"/>
    <mergeCell ref="B11:E11"/>
    <mergeCell ref="B6:E6"/>
    <mergeCell ref="C4:E4"/>
  </mergeCells>
  <phoneticPr fontId="5"/>
  <printOptions gridLinesSet="0"/>
  <pageMargins left="0.51181102362204722" right="0.27559055118110237" top="0.51181102362204722" bottom="0.47244094488188981" header="0.51181102362204722" footer="0.39370078740157483"/>
  <pageSetup paperSize="9" scale="97" fitToHeight="3"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E89C0-F758-458D-9294-8452A64FC899}">
  <dimension ref="A1"/>
  <sheetViews>
    <sheetView workbookViewId="0"/>
  </sheetViews>
  <sheetFormatPr defaultRowHeight="13.5"/>
  <sheetData>
    <row r="1" spans="1:1">
      <c r="A1" s="133" t="s">
        <v>195</v>
      </c>
    </row>
  </sheetData>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1EC99-F483-411C-AD34-4F1C6CB6FD5C}">
  <dimension ref="A1:I2"/>
  <sheetViews>
    <sheetView workbookViewId="0">
      <selection activeCell="C2" sqref="C2"/>
    </sheetView>
  </sheetViews>
  <sheetFormatPr defaultRowHeight="13.5"/>
  <cols>
    <col min="8" max="8" width="13" bestFit="1" customWidth="1"/>
  </cols>
  <sheetData>
    <row r="1" spans="1:9">
      <c r="A1" s="133" t="s">
        <v>188</v>
      </c>
      <c r="B1" s="133" t="s">
        <v>189</v>
      </c>
      <c r="C1" s="133" t="s">
        <v>190</v>
      </c>
      <c r="D1" s="133" t="s">
        <v>191</v>
      </c>
      <c r="E1" s="133" t="s">
        <v>192</v>
      </c>
      <c r="F1" s="133"/>
      <c r="H1" s="133" t="s">
        <v>193</v>
      </c>
      <c r="I1" s="133" t="s">
        <v>194</v>
      </c>
    </row>
    <row r="2" spans="1:9">
      <c r="A2">
        <f>COUNT(団体登録!A20:A99)</f>
        <v>0</v>
      </c>
      <c r="B2">
        <f>A2</f>
        <v>0</v>
      </c>
      <c r="C2">
        <f ca="1">COUNTIFS(dantaitouroku!I2:I38,"練馬区*")</f>
        <v>0</v>
      </c>
      <c r="D2">
        <f>COUNT(在勤在学情報!A6:A27)</f>
        <v>0</v>
      </c>
      <c r="E2">
        <v>0</v>
      </c>
      <c r="G2">
        <f>B2</f>
        <v>0</v>
      </c>
      <c r="H2">
        <f ca="1">C2-E2+D2</f>
        <v>0</v>
      </c>
      <c r="I2">
        <f>IF(G2&lt;&gt;0,H2/G2,0)</f>
        <v>0</v>
      </c>
    </row>
  </sheetData>
  <sheetProtection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記入の仕方</vt:lpstr>
      <vt:lpstr>団体登録制限</vt:lpstr>
      <vt:lpstr>個人登録</vt:lpstr>
      <vt:lpstr>団体登録</vt:lpstr>
      <vt:lpstr>追加登録</vt:lpstr>
      <vt:lpstr>在勤在学情報</vt:lpstr>
      <vt:lpstr>クラブ概要</vt:lpstr>
      <vt:lpstr>振込控え</vt:lpstr>
      <vt:lpstr>半数判定</vt:lpstr>
      <vt:lpstr>dantaitouroku</vt:lpstr>
      <vt:lpstr>tuikatouroku</vt:lpstr>
      <vt:lpstr>クラブ概要!Print_Area</vt:lpstr>
      <vt:lpstr>個人登録!Print_Area</vt:lpstr>
      <vt:lpstr>在勤在学情報!Print_Area</vt:lpstr>
      <vt:lpstr>団体登録!Print_Area</vt:lpstr>
      <vt:lpstr>追加登録!Print_Area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光明</dc:creator>
  <cp:lastModifiedBy>misato</cp:lastModifiedBy>
  <cp:lastPrinted>2022-05-01T09:25:13Z</cp:lastPrinted>
  <dcterms:created xsi:type="dcterms:W3CDTF">2000-05-08T23:46:11Z</dcterms:created>
  <dcterms:modified xsi:type="dcterms:W3CDTF">2025-02-20T07:26:21Z</dcterms:modified>
</cp:coreProperties>
</file>